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266AA543-1AE3-468D-940A-0C2BFDED3EDC}" xr6:coauthVersionLast="47" xr6:coauthVersionMax="47" xr10:uidLastSave="{00000000-0000-0000-0000-000000000000}"/>
  <bookViews>
    <workbookView xWindow="-120" yWindow="-120" windowWidth="29040" windowHeight="17640" tabRatio="971" xr2:uid="{00000000-000D-0000-FFFF-FFFF00000000}"/>
  </bookViews>
  <sheets>
    <sheet name="Table of contents" sheetId="11" r:id="rId1"/>
    <sheet name="Cognos_Office_Connection_Cache" sheetId="19" state="veryHidden" r:id="rId2"/>
    <sheet name="1) Income statement" sheetId="8" r:id="rId3"/>
    <sheet name="2) IM and FMS key figures" sheetId="15" r:id="rId4"/>
    <sheet name="3) Performance fees" sheetId="18" r:id="rId5"/>
    <sheet name="4) Balance sheet" sheetId="7" r:id="rId6"/>
    <sheet name="5) Statement of cash flows" sheetId="16" r:id="rId7"/>
    <sheet name="6a) AuM development" sheetId="5" r:id="rId8"/>
    <sheet name="6b) Investment Mangement AuM" sheetId="2" r:id="rId9"/>
    <sheet name="6c) Investment Management flows" sheetId="21" r:id="rId10"/>
    <sheet name="6d) Fund Management Service AuM" sheetId="3" r:id="rId11"/>
    <sheet name="7) Share information" sheetId="1" r:id="rId12"/>
    <sheet name="8) FX rates" sheetId="13" r:id="rId13"/>
  </sheets>
  <definedNames>
    <definedName name="ID" localSheetId="2" hidden="1">"43da3e85-e1ca-46c2-a75e-d525042911eb"</definedName>
    <definedName name="ID" localSheetId="3" hidden="1">"a2f38da5-192c-4d64-936e-bed87cd8fbd4"</definedName>
    <definedName name="ID" localSheetId="4" hidden="1">"1131c059-78c7-44c0-be0b-291287d4b1ab"</definedName>
    <definedName name="ID" localSheetId="5" hidden="1">"a61e281f-8f9c-4148-a8f4-405bdfd1ae39"</definedName>
    <definedName name="ID" localSheetId="6" hidden="1">"030feea2-d916-482f-8dda-ce075cf7a38e"</definedName>
    <definedName name="ID" localSheetId="7" hidden="1">"c6cbbd2b-7580-4245-a64d-0da63dbba821"</definedName>
    <definedName name="ID" localSheetId="8" hidden="1">"da05d186-6dc6-475d-bb2e-691d0b1f1464"</definedName>
    <definedName name="ID" localSheetId="9" hidden="1">"2ea9941b-18d4-4a46-9da1-fe21e21338b1"</definedName>
    <definedName name="ID" localSheetId="10" hidden="1">"b94da4bf-b027-4caf-9219-dfaa77df859b"</definedName>
    <definedName name="ID" localSheetId="11" hidden="1">"be32d9b5-24ef-47a4-b9fe-00fd2a73ede4"</definedName>
    <definedName name="ID" localSheetId="12" hidden="1">"b5331571-5524-4cbd-85be-a511245241fd"</definedName>
    <definedName name="ID" localSheetId="1" hidden="1">"090e28b5-92ba-400a-aa44-c66a6ec5057f"</definedName>
    <definedName name="ID" localSheetId="0" hidden="1">"681cd118-417d-4dc7-b3a5-9d508161f0bd"</definedName>
    <definedName name="_xlnm.Print_Area" localSheetId="4">'3) Performance fees'!$A$1:$R$38</definedName>
    <definedName name="_xlnm.Print_Area" localSheetId="6">'5) Statement of cash flows'!$A$1:$H$64</definedName>
    <definedName name="_xlnm.Print_Area" localSheetId="7">'6a) AuM development'!$B$1:$F$19</definedName>
    <definedName name="_xlnm.Print_Area" localSheetId="11">'7) Share information'!$A$1:$Q$26</definedName>
    <definedName name="_xlnm.Print_Area" localSheetId="12">'8) FX rates'!$A$1:$Q$25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5" l="1"/>
  <c r="D17" i="15"/>
  <c r="D16" i="15"/>
  <c r="B28" i="8"/>
  <c r="B14" i="8"/>
  <c r="B30" i="8" s="1"/>
  <c r="B33" i="8" s="1"/>
  <c r="M12" i="21"/>
  <c r="M16" i="21"/>
  <c r="N16" i="21"/>
  <c r="N12" i="21"/>
  <c r="P16" i="21" l="1"/>
  <c r="P12" i="21"/>
  <c r="Q16" i="21"/>
  <c r="Q12" i="21"/>
  <c r="K12" i="21"/>
  <c r="J12" i="21" s="1"/>
  <c r="J13" i="21"/>
  <c r="J14" i="21"/>
  <c r="K16" i="21"/>
  <c r="J16" i="21" s="1"/>
  <c r="J27" i="21"/>
  <c r="P27" i="21"/>
  <c r="O27" i="21"/>
  <c r="N27" i="21"/>
  <c r="M27" i="21"/>
  <c r="L27" i="21"/>
  <c r="K27" i="21"/>
  <c r="Q27" i="21"/>
  <c r="I12" i="21"/>
  <c r="I16" i="21"/>
  <c r="H16" i="21"/>
  <c r="H12" i="21"/>
  <c r="F16" i="21"/>
  <c r="F12" i="21"/>
  <c r="C16" i="21"/>
  <c r="C12" i="21"/>
  <c r="E12" i="21"/>
  <c r="D23" i="21" l="1"/>
  <c r="J15" i="2" l="1"/>
  <c r="J13" i="2"/>
  <c r="K15" i="2"/>
  <c r="K13" i="2"/>
  <c r="K11" i="2"/>
  <c r="L11" i="2"/>
  <c r="L13" i="2"/>
  <c r="I23" i="2" l="1"/>
  <c r="I26" i="2" s="1"/>
  <c r="H23" i="2"/>
  <c r="H26" i="2"/>
  <c r="G23" i="2"/>
  <c r="G26" i="2" s="1"/>
  <c r="C26" i="2"/>
  <c r="D26" i="2"/>
  <c r="E26" i="2"/>
  <c r="F26" i="2"/>
  <c r="B26" i="2"/>
  <c r="C14" i="2" l="1"/>
  <c r="E14" i="2"/>
  <c r="G14" i="2"/>
  <c r="H14" i="2"/>
  <c r="J14" i="2"/>
  <c r="J17" i="2" s="1"/>
  <c r="K14" i="2"/>
  <c r="C10" i="2"/>
  <c r="C17" i="2" s="1"/>
  <c r="D10" i="2"/>
  <c r="E10" i="2"/>
  <c r="E17" i="2" s="1"/>
  <c r="F10" i="2"/>
  <c r="K10" i="2"/>
  <c r="L10" i="2"/>
  <c r="B10" i="2"/>
  <c r="B14" i="2"/>
  <c r="L15" i="2"/>
  <c r="L14" i="2" s="1"/>
  <c r="J11" i="2"/>
  <c r="J10" i="2" s="1"/>
  <c r="I15" i="2"/>
  <c r="I14" i="2" s="1"/>
  <c r="I11" i="2"/>
  <c r="H15" i="2"/>
  <c r="H11" i="2"/>
  <c r="G15" i="2"/>
  <c r="G11" i="2"/>
  <c r="G10" i="2" s="1"/>
  <c r="F15" i="2"/>
  <c r="F14" i="2" s="1"/>
  <c r="F11" i="2"/>
  <c r="E15" i="2"/>
  <c r="E11" i="2"/>
  <c r="D15" i="2"/>
  <c r="D14" i="2" s="1"/>
  <c r="D11" i="2"/>
  <c r="F17" i="2" l="1"/>
  <c r="L17" i="2"/>
  <c r="B17" i="2"/>
  <c r="K17" i="2"/>
  <c r="D17" i="2"/>
  <c r="G17" i="2"/>
  <c r="B26" i="1" l="1"/>
  <c r="C26" i="1"/>
  <c r="D26" i="1"/>
  <c r="D48" i="8"/>
  <c r="C48" i="8"/>
  <c r="C68" i="5"/>
  <c r="C64" i="5"/>
  <c r="C65" i="5"/>
  <c r="C66" i="5"/>
  <c r="C63" i="5"/>
  <c r="E26" i="1"/>
  <c r="H26" i="1"/>
  <c r="G26" i="1"/>
  <c r="F26" i="1"/>
  <c r="G12" i="15"/>
  <c r="G11" i="15"/>
  <c r="G10" i="15"/>
  <c r="G10" i="8"/>
  <c r="H12" i="2"/>
  <c r="H10" i="2" s="1"/>
  <c r="H17" i="2" s="1"/>
  <c r="I12" i="2"/>
  <c r="I10" i="2" s="1"/>
  <c r="I17" i="2" s="1"/>
  <c r="C40" i="5"/>
  <c r="C34" i="5"/>
  <c r="C27" i="5"/>
  <c r="C19" i="5"/>
  <c r="C12" i="5"/>
  <c r="L12" i="15"/>
  <c r="M40" i="8"/>
  <c r="M33" i="8"/>
  <c r="M39" i="8"/>
  <c r="M38" i="8"/>
  <c r="M37" i="8"/>
  <c r="M36" i="8"/>
  <c r="M35" i="8"/>
  <c r="M32" i="8"/>
  <c r="M27" i="8"/>
  <c r="M26" i="8"/>
  <c r="M25" i="8"/>
  <c r="M24" i="8"/>
  <c r="M23" i="8"/>
  <c r="M22" i="8"/>
  <c r="M21" i="8"/>
  <c r="M20" i="8"/>
  <c r="M19" i="8"/>
  <c r="M18" i="8"/>
  <c r="M17" i="8"/>
  <c r="M16" i="8"/>
  <c r="M13" i="8"/>
  <c r="M11" i="8"/>
  <c r="M10" i="8"/>
</calcChain>
</file>

<file path=xl/sharedStrings.xml><?xml version="1.0" encoding="utf-8"?>
<sst xmlns="http://schemas.openxmlformats.org/spreadsheetml/2006/main" count="623" uniqueCount="294">
  <si>
    <t>GAM</t>
  </si>
  <si>
    <t>INVESTOR WORKBOOK - JUNE 2025</t>
  </si>
  <si>
    <t>1) Income statement</t>
  </si>
  <si>
    <t>2) Investment management and fund management services: Key figures</t>
  </si>
  <si>
    <t>3) Performance fee eligible assets and income</t>
  </si>
  <si>
    <t>4) Balance sheet</t>
  </si>
  <si>
    <t>5) Statement of cash flows</t>
  </si>
  <si>
    <t>6a) AuM development</t>
  </si>
  <si>
    <t>6b) Investment management: AuM breakdowns</t>
  </si>
  <si>
    <t>6c) Investment management: Net flow breakdowns</t>
  </si>
  <si>
    <t>6d) Fund management services: AuM breakdowns</t>
  </si>
  <si>
    <t>7) Share information and treasury shares</t>
  </si>
  <si>
    <t>8) Foreign exchange rates</t>
  </si>
  <si>
    <t>The spreadsheets and historical timeseries in this investor workbook provide historical financial information for GAM. They should be read and used in conjunction with our half-year and annual reports. For additional information please refer to these reports:</t>
  </si>
  <si>
    <t>https://www.gam.com/en/our-company/investor-relations/results-centre</t>
  </si>
  <si>
    <t>Following GAM's announcement on 30 January 2020 regarding the Sanctions Commission of SIX Exchange Regulations, GAM has restated, where required, the comparative amounts relating to prior periods in this investor workbook. The restatement relates to the recognition of a financial liability for future performance fee payable to the former partners of Cantab (now GAM Systematic), a business acquired by GAM in 2016.</t>
  </si>
  <si>
    <t>1) INCOME STATEMENT</t>
  </si>
  <si>
    <t>H1 2025</t>
  </si>
  <si>
    <t>FY 2024</t>
  </si>
  <si>
    <t>H2 2024</t>
  </si>
  <si>
    <t>H1 2024</t>
  </si>
  <si>
    <t>FY 2023</t>
  </si>
  <si>
    <t>H2 2023</t>
  </si>
  <si>
    <t>H1 2023</t>
  </si>
  <si>
    <t>FY 2022</t>
  </si>
  <si>
    <t>H2 2022</t>
  </si>
  <si>
    <t>H1 2022</t>
  </si>
  <si>
    <t>FY 2021</t>
  </si>
  <si>
    <t>H2 2021</t>
  </si>
  <si>
    <t>H1 2021</t>
  </si>
  <si>
    <t>FY 2020</t>
  </si>
  <si>
    <t>H2 2020</t>
  </si>
  <si>
    <t>H1 2020</t>
  </si>
  <si>
    <t>INCOME STATEMENT (CHF M)</t>
  </si>
  <si>
    <t>Net management fees and commissions</t>
  </si>
  <si>
    <t>Net performance fees</t>
  </si>
  <si>
    <t>Net fee and commission income</t>
  </si>
  <si>
    <t>Net other income/(expenses)</t>
  </si>
  <si>
    <t>Income</t>
  </si>
  <si>
    <t>Personnel expenses</t>
  </si>
  <si>
    <t>Fixed personnel expenses</t>
  </si>
  <si>
    <t>Variable personnel expenses</t>
  </si>
  <si>
    <t>General expenses</t>
  </si>
  <si>
    <t>Occupancy</t>
  </si>
  <si>
    <t>Technology and communication</t>
  </si>
  <si>
    <t>Data and research</t>
  </si>
  <si>
    <t>Professional and consulting services</t>
  </si>
  <si>
    <t>Marketing and travel</t>
  </si>
  <si>
    <t>Administration</t>
  </si>
  <si>
    <t>Other general expenses</t>
  </si>
  <si>
    <t>Depreciation and amortisation</t>
  </si>
  <si>
    <t>Expenses</t>
  </si>
  <si>
    <t>Underlying (loss)/profit before taxes</t>
  </si>
  <si>
    <t>Underlying income tax expense/(credit)</t>
  </si>
  <si>
    <t>Underlying net (loss)/profit</t>
  </si>
  <si>
    <t>Acquisition-related items</t>
  </si>
  <si>
    <t>Non-core items</t>
  </si>
  <si>
    <t>Tax on acquisition-related items</t>
  </si>
  <si>
    <t>Tax on non-core items</t>
  </si>
  <si>
    <t>Non-core tax item</t>
  </si>
  <si>
    <t>IFRS net (loss)/profit</t>
  </si>
  <si>
    <t>RATIOS</t>
  </si>
  <si>
    <t>Operating margin</t>
  </si>
  <si>
    <t>(82.7%)</t>
  </si>
  <si>
    <t>(93.0%)</t>
  </si>
  <si>
    <t>(73.7%)</t>
  </si>
  <si>
    <t>(38.0%)</t>
  </si>
  <si>
    <t>(49.7%)</t>
  </si>
  <si>
    <t>(28.5%)</t>
  </si>
  <si>
    <t>(25.8%)</t>
  </si>
  <si>
    <t>(37.1%)</t>
  </si>
  <si>
    <t>(17.1%)</t>
  </si>
  <si>
    <t>(3.2%)</t>
  </si>
  <si>
    <t>(11.4%)</t>
  </si>
  <si>
    <t>(4.7%)</t>
  </si>
  <si>
    <t>(9.3%)</t>
  </si>
  <si>
    <t>(0.6%)</t>
  </si>
  <si>
    <t>Compensation ratio</t>
  </si>
  <si>
    <t>Underlying effective tax rate</t>
  </si>
  <si>
    <t>(6.2%)</t>
  </si>
  <si>
    <t>(75.0%)</t>
  </si>
  <si>
    <t>Diluted underlying EPS (CHF)</t>
  </si>
  <si>
    <t>PERSONNEL</t>
  </si>
  <si>
    <t>in Switzerland</t>
  </si>
  <si>
    <t>in the United Kingdom</t>
  </si>
  <si>
    <t>in the rest of Europe</t>
  </si>
  <si>
    <t>in the rest of the world</t>
  </si>
  <si>
    <t>Number of full-time equivalents at the end of the period</t>
  </si>
  <si>
    <t>Average number of full-time equivalents</t>
  </si>
  <si>
    <t>2) INVESTMENT MANAGEMENT AND FUND MANAGEMENT SERVICES: KEY FIGURES</t>
  </si>
  <si>
    <t>INVESTMENT MANAGEMENT</t>
  </si>
  <si>
    <t>Net management fees and commissions (CHF m)</t>
  </si>
  <si>
    <t>Net performance fees (CHF m)</t>
  </si>
  <si>
    <t>Net fee and commission income (CHF m)</t>
  </si>
  <si>
    <r>
      <t>Assets under management at the end of the period (CHF bn)</t>
    </r>
    <r>
      <rPr>
        <vertAlign val="superscript"/>
        <sz val="10"/>
        <rFont val="Arial"/>
        <family val="2"/>
      </rPr>
      <t xml:space="preserve"> 1</t>
    </r>
  </si>
  <si>
    <r>
      <t>Average assets under management (CHF bn)</t>
    </r>
    <r>
      <rPr>
        <vertAlign val="superscript"/>
        <sz val="10"/>
        <rFont val="Arial"/>
        <family val="2"/>
      </rPr>
      <t xml:space="preserve"> 2</t>
    </r>
  </si>
  <si>
    <t>Net flows (CHF bn)</t>
  </si>
  <si>
    <t>Market performance (CHF bn)</t>
  </si>
  <si>
    <t>FX impact (CHF bn)</t>
  </si>
  <si>
    <t>Total fee margin (bps)</t>
  </si>
  <si>
    <t>Management fee margin (bps)</t>
  </si>
  <si>
    <r>
      <t xml:space="preserve">FUND MANAGEMENT SERVICES </t>
    </r>
    <r>
      <rPr>
        <vertAlign val="superscript"/>
        <sz val="10"/>
        <rFont val="Arial"/>
        <family val="2"/>
      </rPr>
      <t>3</t>
    </r>
  </si>
  <si>
    <t>Assets under management at the end of the period (CHF bn)</t>
  </si>
  <si>
    <t>n/a</t>
  </si>
  <si>
    <t>Average assets under management (CHF bn)</t>
  </si>
  <si>
    <r>
      <rPr>
        <vertAlign val="superscript"/>
        <sz val="11"/>
        <color theme="1"/>
        <rFont val="Calibri"/>
        <family val="2"/>
        <scheme val="minor"/>
      </rPr>
      <t xml:space="preserve">1 </t>
    </r>
    <r>
      <rPr>
        <sz val="11"/>
        <color theme="1"/>
        <rFont val="Calibri"/>
        <family val="2"/>
        <scheme val="minor"/>
      </rPr>
      <t>The method of presentation of the Group’s AuM has been adjusted in 2022 and comparatives presented for prior periods have been adjusted on a consistent basis. For further details on changes in methodology see page 16 of Annual Report.</t>
    </r>
  </si>
  <si>
    <r>
      <rPr>
        <vertAlign val="superscript"/>
        <sz val="11"/>
        <color theme="1"/>
        <rFont val="Calibri"/>
        <family val="2"/>
        <scheme val="minor"/>
      </rPr>
      <t xml:space="preserve">2 </t>
    </r>
    <r>
      <rPr>
        <sz val="11"/>
        <color theme="1"/>
        <rFont val="Calibri"/>
        <family val="2"/>
        <scheme val="minor"/>
      </rPr>
      <t>Due to limitation of data available, average assets under management was only adjusted for full year (FY).</t>
    </r>
  </si>
  <si>
    <r>
      <rPr>
        <vertAlign val="superscript"/>
        <sz val="11"/>
        <color theme="1"/>
        <rFont val="Calibri"/>
        <family val="2"/>
        <scheme val="minor"/>
      </rPr>
      <t>3</t>
    </r>
    <r>
      <rPr>
        <sz val="11"/>
        <color theme="1"/>
        <rFont val="Calibri"/>
        <family val="2"/>
        <scheme val="minor"/>
      </rPr>
      <t xml:space="preserve">Fund Management Services was transferred to Carne Group as of 31 January 2024. </t>
    </r>
  </si>
  <si>
    <t>3) PERFORMANCE FEE ELIGIBLE ASSETS AND INCOME</t>
  </si>
  <si>
    <t>30.06.2025</t>
  </si>
  <si>
    <t>31.12.2024</t>
  </si>
  <si>
    <t>30.06.2024</t>
  </si>
  <si>
    <t>31.12.2023</t>
  </si>
  <si>
    <t>30.06.2023</t>
  </si>
  <si>
    <t>31.12.2022</t>
  </si>
  <si>
    <t>30.06.2022</t>
  </si>
  <si>
    <t>31.12.2021</t>
  </si>
  <si>
    <t>30.06.2021</t>
  </si>
  <si>
    <t>31.12.2020</t>
  </si>
  <si>
    <t>30.06.2020</t>
  </si>
  <si>
    <r>
      <t>PERFORMANCE FEE ELIGIBLE ASSETS (CHF BN)</t>
    </r>
    <r>
      <rPr>
        <vertAlign val="superscript"/>
        <sz val="10"/>
        <rFont val="Arial"/>
        <family val="2"/>
      </rPr>
      <t>1</t>
    </r>
  </si>
  <si>
    <t>Systematic</t>
  </si>
  <si>
    <t>GAM Star Disruptive Growth</t>
  </si>
  <si>
    <t>GAM Star Cat Bond</t>
  </si>
  <si>
    <t>Global macro / managed futures</t>
  </si>
  <si>
    <t>Non-directional equity</t>
  </si>
  <si>
    <t>Other fixed income strategies</t>
  </si>
  <si>
    <t>Other</t>
  </si>
  <si>
    <t>Performance fee eligible assets</t>
  </si>
  <si>
    <r>
      <rPr>
        <vertAlign val="superscript"/>
        <sz val="10"/>
        <rFont val="Arial"/>
        <family val="2"/>
      </rPr>
      <t>1</t>
    </r>
    <r>
      <rPr>
        <sz val="10"/>
        <rFont val="Arial"/>
        <family val="2"/>
      </rPr>
      <t xml:space="preserve"> Excludes performance fee eligible assets for which 100% of generated performance fees are paid to external partners.</t>
    </r>
  </si>
  <si>
    <t>NET PERFORMANCE FEES (CHF M)</t>
  </si>
  <si>
    <t>4) BALANCE SHEET</t>
  </si>
  <si>
    <t>(CHF M)</t>
  </si>
  <si>
    <t>Cash and cash equivalents</t>
  </si>
  <si>
    <t>Trade and other receivables</t>
  </si>
  <si>
    <t>Accrued income and prepaid expenses</t>
  </si>
  <si>
    <t>Financial investments</t>
  </si>
  <si>
    <t>Employee benefit assets</t>
  </si>
  <si>
    <t>Pension current assets</t>
  </si>
  <si>
    <t>Assets held for sale</t>
  </si>
  <si>
    <t>Current assets</t>
  </si>
  <si>
    <t>Intangible assets</t>
  </si>
  <si>
    <t>Pension assets</t>
  </si>
  <si>
    <t>Other non-current assets</t>
  </si>
  <si>
    <t>Non-current assets</t>
  </si>
  <si>
    <t>Assets</t>
  </si>
  <si>
    <t>Trade and other payables</t>
  </si>
  <si>
    <t>Loans and borrowings</t>
  </si>
  <si>
    <t>Accrued expenses and deferred income</t>
  </si>
  <si>
    <t>Other current liabilities</t>
  </si>
  <si>
    <t>Current liabilities</t>
  </si>
  <si>
    <t>Pension liabilities</t>
  </si>
  <si>
    <t>Financial liabilities</t>
  </si>
  <si>
    <t>Other non-current liabilities</t>
  </si>
  <si>
    <t>Non-current liabilities</t>
  </si>
  <si>
    <t>Liabilities</t>
  </si>
  <si>
    <t>Share capital</t>
  </si>
  <si>
    <t>Treasury shares</t>
  </si>
  <si>
    <t>Other equity components</t>
  </si>
  <si>
    <t>Equity</t>
  </si>
  <si>
    <t>Liabilities and equity</t>
  </si>
  <si>
    <t>Adjusted tangible equity</t>
  </si>
  <si>
    <t xml:space="preserve">5) STATEMENT OF CASH FLOWS </t>
  </si>
  <si>
    <t>Adjustments to reconcile IFRS net (loss)/profit to cash flow from operating activities</t>
  </si>
  <si>
    <t>Non-cash items included in IFRS net (loss)/profit:</t>
  </si>
  <si>
    <t>- Impairment losses</t>
  </si>
  <si>
    <t>- Depreciation and amortisation</t>
  </si>
  <si>
    <t>- Share-based payment expenses</t>
  </si>
  <si>
    <t>- Other non-cash items</t>
  </si>
  <si>
    <t>Net changes in:</t>
  </si>
  <si>
    <t>- Financial investments and other financial assets</t>
  </si>
  <si>
    <t>- Trade and other receivables (excluding tax receivables)</t>
  </si>
  <si>
    <t>- Accrued income and prepaid expenses (excluding accrued interest)</t>
  </si>
  <si>
    <t>- Trade and other payables</t>
  </si>
  <si>
    <t>- Accrued expenses and deferred income (excluding accrued interest)</t>
  </si>
  <si>
    <t>- Other assets and liabilities</t>
  </si>
  <si>
    <t>Fund unit purchases for contractual bonuses</t>
  </si>
  <si>
    <t>Pension payments</t>
  </si>
  <si>
    <t>Payment of FCA fine</t>
  </si>
  <si>
    <t>Net interest expenses</t>
  </si>
  <si>
    <t>Interest received</t>
  </si>
  <si>
    <t>Income tax expense/(credit)</t>
  </si>
  <si>
    <t>Income taxes paid</t>
  </si>
  <si>
    <t>Cash flow from operating activities</t>
  </si>
  <si>
    <t>Payments of acquisition-related deferred consideration</t>
  </si>
  <si>
    <t>Purchase of property, equipment and intangible assets</t>
  </si>
  <si>
    <t>Disposal of property and equipment</t>
  </si>
  <si>
    <t>Cash flow from investing activities</t>
  </si>
  <si>
    <t>Proceeds from loans and borrowings</t>
  </si>
  <si>
    <t>Interest paid</t>
  </si>
  <si>
    <t>Purchase of treasury shares</t>
  </si>
  <si>
    <t>Principle payments of lease liabilities</t>
  </si>
  <si>
    <t>Interest payments of lease liabilities</t>
  </si>
  <si>
    <t>Cash flow from financing activities</t>
  </si>
  <si>
    <t>Effects of exchange rate changes on cash and cash equivalents</t>
  </si>
  <si>
    <t>Net (decrease)/increase in cash and cash equivalents</t>
  </si>
  <si>
    <t>Cash balances within Assets Held for Sale</t>
  </si>
  <si>
    <t>Cash and cash equivalents at the beginning of the period</t>
  </si>
  <si>
    <t>Cash and cash equivalents at the end of the period</t>
  </si>
  <si>
    <t>In line with IFRS requirements, the half-yearly statements of cash flows are only presented on a condensed basis.</t>
  </si>
  <si>
    <t>6a) AUM DEVELOPMENT</t>
  </si>
  <si>
    <t>Group</t>
  </si>
  <si>
    <t>Investment
Management</t>
  </si>
  <si>
    <t>Fund Management Services</t>
  </si>
  <si>
    <t>(CHF BN)</t>
  </si>
  <si>
    <t>AuM as at 30.06.2020</t>
  </si>
  <si>
    <t>Net flows</t>
  </si>
  <si>
    <t>Disposal</t>
  </si>
  <si>
    <t>Market performance</t>
  </si>
  <si>
    <t>FX impact</t>
  </si>
  <si>
    <t>AuM as at 31.12.2020</t>
  </si>
  <si>
    <t>Adjustment to AuM</t>
  </si>
  <si>
    <t>In liquidation</t>
  </si>
  <si>
    <t>AuM as at 30.06.2021</t>
  </si>
  <si>
    <t>AuM as at 31.12.2021</t>
  </si>
  <si>
    <t>AuM as at 30.06.2022</t>
  </si>
  <si>
    <t>AuM as at 31.12.2022</t>
  </si>
  <si>
    <t>AuM as at 30.06.2023</t>
  </si>
  <si>
    <t>AuM as at 31.12.2023</t>
  </si>
  <si>
    <t>AuM as at 30.06.2024</t>
  </si>
  <si>
    <t>AuM as at 31.12.2024</t>
  </si>
  <si>
    <t>AuM as at 30.06.2025</t>
  </si>
  <si>
    <t>The method of presentation of the Group’s AuM has been adjusted in 2022 and comparatives presented for prior periods have been adjusted on a consistent basis.</t>
  </si>
  <si>
    <t xml:space="preserve">Fund Management Services was transferred to Carne Group 31 January 2024. </t>
  </si>
  <si>
    <t>6b) INVESTMENT MANAGEMENT: AUM BREAKDOWNS</t>
  </si>
  <si>
    <t>reclassed and adjusted</t>
  </si>
  <si>
    <t>Fixed income</t>
  </si>
  <si>
    <t>Multi asset</t>
  </si>
  <si>
    <t>Alternatives</t>
  </si>
  <si>
    <t>AuM</t>
  </si>
  <si>
    <t>BY CLIENT SEGMENT (CHF BN)</t>
  </si>
  <si>
    <t>Intermediaries</t>
  </si>
  <si>
    <t>Institutional clients</t>
  </si>
  <si>
    <t>Wealth management</t>
  </si>
  <si>
    <t>BY CURRENCY (CHF BN)</t>
  </si>
  <si>
    <t>CHF</t>
  </si>
  <si>
    <t>USD</t>
  </si>
  <si>
    <t>EUR</t>
  </si>
  <si>
    <t>GBP</t>
  </si>
  <si>
    <t>BY PRODUCT TYPE (CHF BN)</t>
  </si>
  <si>
    <t>Luxembourg SICAVs</t>
  </si>
  <si>
    <t>Segregated accounts</t>
  </si>
  <si>
    <t>Ireland UCITS</t>
  </si>
  <si>
    <t>Offshore</t>
  </si>
  <si>
    <t>Swiss funds</t>
  </si>
  <si>
    <t>OEICs / unit trusts</t>
  </si>
  <si>
    <t>LPs &amp; LLCs</t>
  </si>
  <si>
    <t>FCP RAIF</t>
  </si>
  <si>
    <t>AIFs</t>
  </si>
  <si>
    <r>
      <t>BY ASSET CLASS (CHF BN)</t>
    </r>
    <r>
      <rPr>
        <vertAlign val="superscript"/>
        <sz val="10"/>
        <rFont val="Arial"/>
        <family val="2"/>
      </rPr>
      <t xml:space="preserve"> 1&amp;2</t>
    </r>
  </si>
  <si>
    <t>Specialist Active</t>
  </si>
  <si>
    <t>Wealth Management</t>
  </si>
  <si>
    <r>
      <rPr>
        <vertAlign val="superscript"/>
        <sz val="10"/>
        <color rgb="FF000000"/>
        <rFont val="Arial"/>
      </rPr>
      <t xml:space="preserve">1 </t>
    </r>
    <r>
      <rPr>
        <sz val="10"/>
        <color rgb="FF000000"/>
        <rFont val="Arial"/>
      </rPr>
      <t>The method of presentation of the Group’s AuM has been adjusted in 2022 and comparatives presented for prior periods have been adjusted on a consistent basis. Due to limitation of data available, assets under management was only adjusted for asset classes. For further details on changes in methodology see page 16 of the Annual Report 2022.</t>
    </r>
  </si>
  <si>
    <r>
      <rPr>
        <vertAlign val="superscript"/>
        <sz val="11"/>
        <color rgb="FF000000"/>
        <rFont val="Calibri"/>
      </rPr>
      <t xml:space="preserve">2 </t>
    </r>
    <r>
      <rPr>
        <sz val="11"/>
        <color rgb="FF000000"/>
        <rFont val="Calibri"/>
      </rPr>
      <t>Certain strategies were reclassified from Specialist Active to Alternatives. As a result, the opening AuM as of 1 January 2025 was restated with CHF 3.8 billion transferred from Specialist Active to Alternatives.</t>
    </r>
  </si>
  <si>
    <t>6c) INVESTMENT MANAGEMENT: NET FLOW BREAKDOWNS</t>
  </si>
  <si>
    <t>reclassification</t>
  </si>
  <si>
    <r>
      <t xml:space="preserve">BY ASSET CLASS (CHF BN) </t>
    </r>
    <r>
      <rPr>
        <vertAlign val="superscript"/>
        <sz val="10"/>
        <rFont val="Arial"/>
        <family val="2"/>
      </rPr>
      <t>1</t>
    </r>
  </si>
  <si>
    <r>
      <rPr>
        <vertAlign val="superscript"/>
        <sz val="10"/>
        <color rgb="FF000000"/>
        <rFont val="Arial"/>
      </rPr>
      <t xml:space="preserve">1 </t>
    </r>
    <r>
      <rPr>
        <sz val="10"/>
        <color rgb="FF000000"/>
        <rFont val="Arial"/>
      </rPr>
      <t>The method of presentation of the Group’s AuM has been adjusted in 2022 and comparatives presented for prior periods have been adjusted on a consistent basis. Due to limitation of data available, assets under management was only adjusted for asset classes. For further details on changes in methodology see page 16 the Annual Report 2022.</t>
    </r>
  </si>
  <si>
    <t>6d) FUND MANAGEMENT SERVICES: AUM BREAKDOWNS</t>
  </si>
  <si>
    <t>BY FUND DOMICILE (CHF BN)</t>
  </si>
  <si>
    <t>Switzerland</t>
  </si>
  <si>
    <t>Rest of Europe</t>
  </si>
  <si>
    <t>BY ASSET CLASS (CHF BN)</t>
  </si>
  <si>
    <t>Multi Assets</t>
  </si>
  <si>
    <t xml:space="preserve">Fund Management Services was transferred to Carne Group as of 31 January 2024. </t>
  </si>
  <si>
    <t>7) SHARE INFORMATION AND TREASURY SHARES</t>
  </si>
  <si>
    <t>SHARE INFORMATION (CHF)</t>
  </si>
  <si>
    <t>Diluted underlying EPS</t>
  </si>
  <si>
    <t>Basic underlying EPS</t>
  </si>
  <si>
    <t>Weighted average number of shares outstanding for diluted EPS (m)</t>
  </si>
  <si>
    <t>Weighted average number of shares outstanding for basic EPS (m)</t>
  </si>
  <si>
    <t>Closing price at the end of the period</t>
  </si>
  <si>
    <t>Highest price</t>
  </si>
  <si>
    <t>Lowest price</t>
  </si>
  <si>
    <t>Market capitalisation at the end of the period (CHF m)</t>
  </si>
  <si>
    <t>Dividend per share for the financial year (CHF)</t>
  </si>
  <si>
    <t>TREASURY SHARES</t>
  </si>
  <si>
    <t>Shares issued at the end of the period</t>
  </si>
  <si>
    <t>Treasury shares held as a hedge for share-based compensation plans</t>
  </si>
  <si>
    <t>Shares outstanding at the end of the period</t>
  </si>
  <si>
    <t>8) FOREIGN EXCHANGE RATES</t>
  </si>
  <si>
    <t>USD/CHF</t>
  </si>
  <si>
    <t>Average rate for the period</t>
  </si>
  <si>
    <t>Period-end rate</t>
  </si>
  <si>
    <t>EUR/CHF</t>
  </si>
  <si>
    <t>GBP/CHF</t>
  </si>
  <si>
    <t>(129.2%)</t>
  </si>
  <si>
    <t>(0.9%)</t>
  </si>
  <si>
    <t>- Net loss on disposal of a subsidiary (GFML)</t>
  </si>
  <si>
    <t>Proceeds from sale of a subsidiary, net of cash sold (GFML)</t>
  </si>
  <si>
    <t>Disposal of FMS business (and transfer of related cash balances)</t>
  </si>
  <si>
    <t>Repayments of loans and borrowings</t>
  </si>
  <si>
    <t>Proceeds from issuance of own shares through rights issue, net of costs</t>
  </si>
  <si>
    <t>Cash balances within Assets Held for Sale at the beginning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</si>
</sst>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_);_(* \(#,##0.00\);_(* &quot;-&quot;??_);_(@_)"/>
    <numFmt numFmtId="165" formatCode="_ * #,##0_ ;_ * \-#,##0_ ;_ * &quot;-&quot;_ ;_ @_ "/>
    <numFmt numFmtId="166" formatCode="_ * #,##0.00_ ;_ * \-#,##0.00_ ;_ * &quot;-&quot;??_ ;_ @_ "/>
    <numFmt numFmtId="167" formatCode="_(* #,##0.0_);_(* \(#,##0.0\);_(* &quot;-&quot;??_);_(@_)"/>
    <numFmt numFmtId="168" formatCode="0.0%"/>
    <numFmt numFmtId="169" formatCode="0.0"/>
    <numFmt numFmtId="170" formatCode="_ * #,##0.0_ ;_ * \-#,##0.0_ ;_ * &quot;-&quot;_ ;_ @_ "/>
    <numFmt numFmtId="171" formatCode="_ * #,##0.0000_ ;_ * \-#,##0.0000_ ;_ * &quot;-&quot;_ ;_ @_ "/>
    <numFmt numFmtId="172" formatCode="_(* #,##0_);_(* \(#,##0\);_(* &quot;-&quot;??_);_(@_)"/>
    <numFmt numFmtId="173" formatCode="_ * #,##0_ ;_ * \-#,##0_ ;_ * &quot;-&quot;??_ ;_ @_ "/>
    <numFmt numFmtId="174" formatCode="0.000"/>
    <numFmt numFmtId="175" formatCode="0.0000"/>
    <numFmt numFmtId="176" formatCode="_ * #,##0.000_ ;_ * \-#,##0.000_ ;_ * &quot;-&quot;??_ ;_ @_ "/>
    <numFmt numFmtId="177" formatCode="_ * #,##0.0_ ;_ * \-#,##0.0_ ;_ * &quot;-&quot;??_ ;_ @_ "/>
    <numFmt numFmtId="178" formatCode="_(* #,##0.000_);_(* \(#,##0.000\);_(* &quot;-&quot;??_);_(@_)"/>
    <numFmt numFmtId="179" formatCode="#,##0.0_);\(#,##0.0\)"/>
    <numFmt numFmtId="180" formatCode="_-* #,##0.0_-;\-* #,##0.0_-;_-* &quot;-&quot;??_-;_-@_-"/>
    <numFmt numFmtId="181" formatCode="_(* #,##0.0_);_(* \(#,##0.0\);_(* &quot;-&quot;?_);_(@_)"/>
  </numFmts>
  <fonts count="5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0"/>
      <color indexed="12"/>
      <name val="Arial"/>
      <family val="2"/>
    </font>
    <font>
      <b/>
      <sz val="10"/>
      <name val="Arial"/>
      <family val="2"/>
    </font>
    <font>
      <u/>
      <sz val="10"/>
      <color indexed="12"/>
      <name val="Arial"/>
      <family val="2"/>
    </font>
    <font>
      <sz val="10"/>
      <name val="Arial"/>
      <family val="2"/>
    </font>
    <font>
      <sz val="10"/>
      <color indexed="8"/>
      <name val="Arial"/>
      <family val="2"/>
    </font>
    <font>
      <sz val="10"/>
      <color indexed="54"/>
      <name val="Arial"/>
      <family val="2"/>
    </font>
    <font>
      <i/>
      <sz val="10"/>
      <name val="Arial"/>
      <family val="2"/>
    </font>
    <font>
      <b/>
      <sz val="10"/>
      <color indexed="8"/>
      <name val="Arial"/>
      <family val="2"/>
    </font>
    <font>
      <b/>
      <sz val="10"/>
      <color theme="1"/>
      <name val="Arial"/>
      <family val="2"/>
    </font>
    <font>
      <sz val="10"/>
      <color theme="3"/>
      <name val="Arial"/>
      <family val="2"/>
    </font>
    <font>
      <b/>
      <sz val="10"/>
      <color theme="3"/>
      <name val="Arial"/>
      <family val="2"/>
    </font>
    <font>
      <i/>
      <sz val="10"/>
      <color theme="3"/>
      <name val="Arial"/>
      <family val="2"/>
    </font>
    <font>
      <sz val="18"/>
      <color theme="1"/>
      <name val="Arial"/>
      <family val="2"/>
    </font>
    <font>
      <sz val="12"/>
      <color theme="1"/>
      <name val="Arial"/>
      <family val="2"/>
    </font>
    <font>
      <b/>
      <sz val="18"/>
      <color theme="1"/>
      <name val="Arial"/>
      <family val="2"/>
    </font>
    <font>
      <b/>
      <sz val="18"/>
      <name val="Arial"/>
      <family val="2"/>
    </font>
    <font>
      <sz val="8"/>
      <color theme="3"/>
      <name val="Arial"/>
      <family val="2"/>
    </font>
    <font>
      <b/>
      <sz val="8"/>
      <name val="Arial"/>
      <family val="2"/>
    </font>
    <font>
      <b/>
      <sz val="24"/>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vertAlign val="superscript"/>
      <sz val="10"/>
      <name val="Arial"/>
      <family val="2"/>
    </font>
    <font>
      <sz val="11"/>
      <name val="Calibri"/>
      <family val="2"/>
      <scheme val="minor"/>
    </font>
    <font>
      <b/>
      <sz val="11"/>
      <color theme="1"/>
      <name val="Calibri"/>
      <family val="2"/>
      <scheme val="minor"/>
    </font>
    <font>
      <sz val="10"/>
      <color rgb="FF0096D7"/>
      <name val="Arial"/>
      <family val="2"/>
    </font>
    <font>
      <sz val="8"/>
      <color theme="1"/>
      <name val="Calibri"/>
      <family val="2"/>
      <scheme val="minor"/>
    </font>
    <font>
      <sz val="9"/>
      <name val="Arial"/>
      <family val="2"/>
    </font>
    <font>
      <vertAlign val="superscript"/>
      <sz val="11"/>
      <color theme="1"/>
      <name val="Calibri"/>
      <family val="2"/>
      <scheme val="minor"/>
    </font>
    <font>
      <b/>
      <sz val="10"/>
      <name val="Arial"/>
    </font>
    <font>
      <sz val="10"/>
      <color theme="1"/>
      <name val="Arial"/>
    </font>
    <font>
      <sz val="10"/>
      <name val="Arial"/>
    </font>
    <font>
      <sz val="10"/>
      <color theme="3"/>
      <name val="Arial"/>
    </font>
    <font>
      <sz val="10"/>
      <color rgb="FF000000"/>
      <name val="Arial"/>
    </font>
    <font>
      <vertAlign val="superscript"/>
      <sz val="10"/>
      <color rgb="FF000000"/>
      <name val="Arial"/>
    </font>
    <font>
      <vertAlign val="superscript"/>
      <sz val="11"/>
      <color rgb="FF000000"/>
      <name val="Calibri"/>
    </font>
    <font>
      <sz val="11"/>
      <color rgb="FF000000"/>
      <name val="Calibri"/>
    </font>
    <font>
      <sz val="11"/>
      <color rgb="FF000000"/>
      <name val="Arial"/>
    </font>
    <font>
      <b/>
      <sz val="18"/>
      <name val="Arial"/>
    </font>
    <font>
      <b/>
      <sz val="10"/>
      <color theme="3"/>
      <name val="Arial"/>
    </font>
    <font>
      <sz val="10"/>
      <color indexed="12"/>
      <name val="Arial"/>
    </font>
    <font>
      <sz val="10"/>
      <color indexed="8"/>
      <name val="Arial"/>
    </font>
  </fonts>
  <fills count="2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DE9F7"/>
        <bgColor indexed="64"/>
      </patternFill>
    </fill>
    <fill>
      <patternFill patternType="solid">
        <fgColor rgb="FF9AD2ED"/>
        <bgColor indexed="64"/>
      </patternFill>
    </fill>
    <fill>
      <patternFill patternType="solid">
        <fgColor rgb="FF67BAE6"/>
        <bgColor indexed="64"/>
      </patternFill>
    </fill>
    <fill>
      <patternFill patternType="solid">
        <fgColor rgb="FFF0EFED"/>
        <bgColor indexed="64"/>
      </patternFill>
    </fill>
    <fill>
      <patternFill patternType="solid">
        <fgColor rgb="FFE4DDD5"/>
        <bgColor indexed="64"/>
      </patternFill>
    </fill>
    <fill>
      <patternFill patternType="solid">
        <fgColor rgb="FFD6CBC5"/>
        <bgColor indexed="64"/>
      </patternFill>
    </fill>
    <fill>
      <patternFill patternType="solid">
        <fgColor rgb="FFE6E9DE"/>
        <bgColor indexed="64"/>
      </patternFill>
    </fill>
    <fill>
      <patternFill patternType="solid">
        <fgColor rgb="FFCAD7BB"/>
        <bgColor indexed="64"/>
      </patternFill>
    </fill>
    <fill>
      <patternFill patternType="solid">
        <fgColor rgb="FFAEC398"/>
        <bgColor indexed="64"/>
      </patternFill>
    </fill>
    <fill>
      <patternFill patternType="solid">
        <fgColor rgb="FFEAF5F5"/>
        <bgColor indexed="64"/>
      </patternFill>
    </fill>
    <fill>
      <patternFill patternType="solid">
        <fgColor rgb="FFD6EBEA"/>
        <bgColor indexed="64"/>
      </patternFill>
    </fill>
    <fill>
      <patternFill patternType="solid">
        <fgColor rgb="FFBEE1E0"/>
        <bgColor indexed="64"/>
      </patternFill>
    </fill>
    <fill>
      <patternFill patternType="solid">
        <fgColor rgb="FFF1E2E9"/>
        <bgColor indexed="64"/>
      </patternFill>
    </fill>
    <fill>
      <patternFill patternType="solid">
        <fgColor rgb="FFE0C1D3"/>
        <bgColor indexed="64"/>
      </patternFill>
    </fill>
    <fill>
      <patternFill patternType="solid">
        <fgColor rgb="FFD0A2BE"/>
        <bgColor indexed="64"/>
      </patternFill>
    </fill>
    <fill>
      <patternFill patternType="solid">
        <fgColor rgb="FFFDF2D6"/>
        <bgColor indexed="64"/>
      </patternFill>
    </fill>
    <fill>
      <patternFill patternType="solid">
        <fgColor rgb="FFFFE6AD"/>
        <bgColor indexed="64"/>
      </patternFill>
    </fill>
    <fill>
      <patternFill patternType="solid">
        <fgColor rgb="FFFDD985"/>
        <bgColor indexed="64"/>
      </patternFill>
    </fill>
    <fill>
      <patternFill patternType="solid">
        <fgColor rgb="FFBED7A5"/>
        <bgColor indexed="64"/>
      </patternFill>
    </fill>
    <fill>
      <patternFill patternType="solid">
        <fgColor theme="8" tint="0.79998168889431442"/>
        <bgColor indexed="64"/>
      </patternFill>
    </fill>
  </fills>
  <borders count="22">
    <border>
      <left/>
      <right/>
      <top/>
      <bottom/>
      <diagonal/>
    </border>
    <border>
      <left/>
      <right/>
      <top/>
      <bottom style="medium">
        <color indexed="8"/>
      </bottom>
      <diagonal/>
    </border>
    <border>
      <left/>
      <right/>
      <top/>
      <bottom style="thin">
        <color indexed="8"/>
      </bottom>
      <diagonal/>
    </border>
    <border>
      <left/>
      <right/>
      <top/>
      <bottom style="dotted">
        <color indexed="8"/>
      </bottom>
      <diagonal/>
    </border>
    <border>
      <left/>
      <right/>
      <top style="thin">
        <color rgb="FFD6CBC5"/>
      </top>
      <bottom style="thin">
        <color rgb="FFD6CBC5"/>
      </bottom>
      <diagonal/>
    </border>
    <border>
      <left/>
      <right/>
      <top style="medium">
        <color theme="1"/>
      </top>
      <bottom/>
      <diagonal/>
    </border>
    <border>
      <left/>
      <right/>
      <top/>
      <bottom style="medium">
        <color theme="1"/>
      </bottom>
      <diagonal/>
    </border>
    <border>
      <left/>
      <right/>
      <top style="thin">
        <color theme="1"/>
      </top>
      <bottom style="thin">
        <color theme="1"/>
      </bottom>
      <diagonal/>
    </border>
    <border>
      <left/>
      <right/>
      <top style="thin">
        <color auto="1"/>
      </top>
      <bottom style="thin">
        <color auto="1"/>
      </bottom>
      <diagonal/>
    </border>
    <border>
      <left/>
      <right/>
      <top style="thin">
        <color theme="1"/>
      </top>
      <bottom/>
      <diagonal/>
    </border>
    <border>
      <left/>
      <right/>
      <top style="medium">
        <color auto="1"/>
      </top>
      <bottom/>
      <diagonal/>
    </border>
    <border>
      <left/>
      <right/>
      <top/>
      <bottom style="medium">
        <color auto="1"/>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auto="1"/>
      </top>
      <bottom style="medium">
        <color auto="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s>
  <cellStyleXfs count="90">
    <xf numFmtId="0" fontId="0" fillId="0" borderId="0"/>
    <xf numFmtId="164" fontId="7" fillId="0" borderId="0" applyFont="0" applyFill="0" applyBorder="0" applyAlignment="0" applyProtection="0"/>
    <xf numFmtId="0" fontId="11" fillId="0" borderId="0" applyNumberFormat="0" applyFill="0" applyBorder="0" applyAlignment="0" applyProtection="0">
      <alignment vertical="top"/>
      <protection locked="0"/>
    </xf>
    <xf numFmtId="9" fontId="7" fillId="0" borderId="0" applyFont="0" applyFill="0" applyBorder="0" applyAlignment="0" applyProtection="0"/>
    <xf numFmtId="169" fontId="13" fillId="0" borderId="1" applyNumberFormat="0" applyFill="0" applyAlignment="0" applyProtection="0">
      <alignment horizontal="left" vertical="top" wrapText="1"/>
    </xf>
    <xf numFmtId="169" fontId="13" fillId="0" borderId="2" applyNumberFormat="0" applyFill="0" applyAlignment="0" applyProtection="0">
      <alignment horizontal="left" vertical="top" wrapText="1"/>
    </xf>
    <xf numFmtId="0" fontId="7" fillId="0" borderId="0"/>
    <xf numFmtId="37" fontId="13" fillId="0" borderId="0" applyNumberFormat="0" applyFill="0" applyAlignment="0" applyProtection="0">
      <alignment horizontal="left"/>
    </xf>
    <xf numFmtId="170" fontId="13" fillId="3" borderId="3" applyAlignment="0">
      <protection locked="0"/>
    </xf>
    <xf numFmtId="0" fontId="6" fillId="0" borderId="0"/>
    <xf numFmtId="0" fontId="6" fillId="4" borderId="0" applyNumberFormat="0" applyFont="0" applyBorder="0" applyAlignment="0" applyProtection="0"/>
    <xf numFmtId="0" fontId="6" fillId="5" borderId="0" applyNumberFormat="0" applyFont="0" applyBorder="0" applyAlignment="0" applyProtection="0"/>
    <xf numFmtId="0" fontId="6" fillId="6" borderId="0" applyNumberFormat="0" applyFont="0" applyBorder="0" applyAlignment="0" applyProtection="0"/>
    <xf numFmtId="0" fontId="6" fillId="7" borderId="0" applyNumberFormat="0" applyFont="0" applyBorder="0" applyAlignment="0" applyProtection="0"/>
    <xf numFmtId="0" fontId="6" fillId="8" borderId="0" applyNumberFormat="0" applyFont="0" applyBorder="0" applyAlignment="0" applyProtection="0"/>
    <xf numFmtId="0" fontId="6" fillId="9" borderId="0" applyNumberFormat="0" applyFont="0" applyBorder="0" applyAlignment="0" applyProtection="0"/>
    <xf numFmtId="0" fontId="6" fillId="10" borderId="0" applyNumberFormat="0" applyFont="0" applyBorder="0" applyAlignment="0" applyProtection="0"/>
    <xf numFmtId="0" fontId="6" fillId="11" borderId="0" applyNumberFormat="0" applyFont="0" applyBorder="0" applyAlignment="0" applyProtection="0"/>
    <xf numFmtId="0" fontId="6" fillId="12" borderId="0" applyNumberFormat="0" applyFont="0" applyBorder="0" applyAlignment="0" applyProtection="0"/>
    <xf numFmtId="0" fontId="6" fillId="13" borderId="0" applyNumberFormat="0" applyFont="0" applyBorder="0" applyAlignment="0" applyProtection="0"/>
    <xf numFmtId="0" fontId="6" fillId="14" borderId="0" applyNumberFormat="0" applyFont="0" applyBorder="0" applyAlignment="0" applyProtection="0"/>
    <xf numFmtId="0" fontId="6" fillId="15" borderId="0" applyNumberFormat="0" applyFont="0" applyBorder="0" applyAlignment="0" applyProtection="0"/>
    <xf numFmtId="0" fontId="6" fillId="16" borderId="0" applyNumberFormat="0" applyFont="0" applyBorder="0" applyAlignment="0" applyProtection="0"/>
    <xf numFmtId="0" fontId="6" fillId="17" borderId="0" applyNumberFormat="0" applyFont="0" applyBorder="0" applyAlignment="0" applyProtection="0"/>
    <xf numFmtId="0" fontId="6" fillId="18" borderId="0" applyNumberFormat="0" applyFont="0" applyBorder="0" applyAlignment="0" applyProtection="0"/>
    <xf numFmtId="0" fontId="6" fillId="19" borderId="0" applyNumberFormat="0" applyFont="0" applyBorder="0" applyAlignment="0" applyProtection="0"/>
    <xf numFmtId="0" fontId="6" fillId="20" borderId="0" applyNumberFormat="0" applyFont="0" applyBorder="0" applyAlignment="0" applyProtection="0"/>
    <xf numFmtId="0" fontId="6" fillId="21" borderId="0" applyNumberFormat="0" applyFont="0" applyBorder="0" applyAlignment="0" applyProtection="0"/>
    <xf numFmtId="0" fontId="17" fillId="9" borderId="0" applyNumberFormat="0" applyBorder="0">
      <alignment vertical="center"/>
    </xf>
    <xf numFmtId="0" fontId="6" fillId="0" borderId="4" applyNumberFormat="0" applyFill="0">
      <alignment vertical="center"/>
    </xf>
    <xf numFmtId="0" fontId="10" fillId="7" borderId="4" applyNumberFormat="0">
      <alignment vertical="center"/>
    </xf>
    <xf numFmtId="0" fontId="5" fillId="0" borderId="0"/>
    <xf numFmtId="0" fontId="4" fillId="0" borderId="0"/>
    <xf numFmtId="0" fontId="3" fillId="0" borderId="0"/>
    <xf numFmtId="0" fontId="28" fillId="0" borderId="16" applyNumberFormat="0" applyFill="0" applyProtection="0">
      <alignment horizontal="center" vertical="center"/>
    </xf>
    <xf numFmtId="3" fontId="29" fillId="0" borderId="17" applyAlignment="0" applyProtection="0"/>
    <xf numFmtId="3" fontId="29" fillId="0" borderId="17" applyAlignment="0" applyProtection="0"/>
    <xf numFmtId="3" fontId="29" fillId="0" borderId="17" applyAlignment="0" applyProtection="0"/>
    <xf numFmtId="3" fontId="29" fillId="0" borderId="17" applyAlignment="0" applyProtection="0"/>
    <xf numFmtId="3" fontId="29" fillId="0" borderId="17" applyAlignment="0" applyProtection="0"/>
    <xf numFmtId="3" fontId="29" fillId="0" borderId="17" applyAlignment="0" applyProtection="0"/>
    <xf numFmtId="3" fontId="29" fillId="0" borderId="17" applyAlignment="0" applyProtection="0"/>
    <xf numFmtId="3" fontId="29" fillId="0" borderId="17" applyAlignment="0" applyProtection="0"/>
    <xf numFmtId="3" fontId="28" fillId="0" borderId="16" applyAlignment="0" applyProtection="0"/>
    <xf numFmtId="0" fontId="28" fillId="0" borderId="18" applyNumberFormat="0" applyAlignment="0" applyProtection="0"/>
    <xf numFmtId="3" fontId="28" fillId="0" borderId="16" applyAlignment="0" applyProtection="0"/>
    <xf numFmtId="0" fontId="28" fillId="0" borderId="16" applyNumberFormat="0" applyAlignment="0" applyProtection="0"/>
    <xf numFmtId="0" fontId="28" fillId="0" borderId="18" applyNumberFormat="0" applyAlignment="0" applyProtection="0"/>
    <xf numFmtId="0" fontId="28" fillId="0" borderId="16" applyNumberFormat="0" applyAlignment="0" applyProtection="0"/>
    <xf numFmtId="0" fontId="28" fillId="0" borderId="16" applyNumberFormat="0" applyAlignment="0" applyProtection="0"/>
    <xf numFmtId="0" fontId="28" fillId="0" borderId="16" applyNumberFormat="0" applyFill="0" applyAlignment="0" applyProtection="0"/>
    <xf numFmtId="3" fontId="29" fillId="0" borderId="0" applyFill="0" applyBorder="0" applyAlignment="0" applyProtection="0"/>
    <xf numFmtId="3" fontId="29" fillId="0" borderId="0" applyFill="0" applyAlignment="0" applyProtection="0"/>
    <xf numFmtId="3" fontId="29" fillId="0" borderId="0" applyFill="0" applyAlignment="0" applyProtection="0"/>
    <xf numFmtId="3" fontId="29" fillId="0" borderId="0" applyFill="0" applyAlignment="0" applyProtection="0"/>
    <xf numFmtId="3" fontId="29" fillId="0" borderId="0" applyFill="0" applyAlignment="0" applyProtection="0"/>
    <xf numFmtId="3" fontId="29" fillId="0" borderId="17" applyFill="0" applyAlignment="0" applyProtection="0"/>
    <xf numFmtId="3" fontId="29" fillId="0" borderId="17" applyFill="0" applyAlignment="0" applyProtection="0"/>
    <xf numFmtId="3" fontId="29" fillId="0" borderId="17" applyFill="0" applyAlignment="0" applyProtection="0"/>
    <xf numFmtId="0" fontId="29" fillId="0" borderId="17" applyNumberFormat="0" applyFill="0" applyAlignment="0" applyProtection="0"/>
    <xf numFmtId="0" fontId="29" fillId="0" borderId="17" applyNumberFormat="0" applyFill="0" applyAlignment="0" applyProtection="0"/>
    <xf numFmtId="172" fontId="30" fillId="0" borderId="19">
      <alignment horizontal="center" vertical="center"/>
    </xf>
    <xf numFmtId="0" fontId="29" fillId="0" borderId="17">
      <alignment horizontal="right" vertical="center"/>
    </xf>
    <xf numFmtId="3" fontId="29" fillId="22" borderId="17">
      <alignment horizontal="center" vertical="center"/>
    </xf>
    <xf numFmtId="0" fontId="29" fillId="22" borderId="17">
      <alignment horizontal="right" vertical="center"/>
    </xf>
    <xf numFmtId="0" fontId="28" fillId="0" borderId="18">
      <alignment horizontal="left" vertical="center"/>
    </xf>
    <xf numFmtId="0" fontId="28" fillId="0" borderId="16">
      <alignment horizontal="center" vertical="center"/>
    </xf>
    <xf numFmtId="0" fontId="30" fillId="0" borderId="20">
      <alignment horizontal="center" vertical="center"/>
    </xf>
    <xf numFmtId="0" fontId="29" fillId="23" borderId="17"/>
    <xf numFmtId="3" fontId="31" fillId="0" borderId="17"/>
    <xf numFmtId="3" fontId="32" fillId="0" borderId="17"/>
    <xf numFmtId="0" fontId="28" fillId="0" borderId="16">
      <alignment horizontal="left" vertical="top"/>
    </xf>
    <xf numFmtId="0" fontId="33" fillId="0" borderId="17"/>
    <xf numFmtId="0" fontId="28" fillId="0" borderId="16">
      <alignment horizontal="left" vertical="center"/>
    </xf>
    <xf numFmtId="0" fontId="29" fillId="22" borderId="21"/>
    <xf numFmtId="3" fontId="29" fillId="0" borderId="17">
      <alignment horizontal="right" vertical="center"/>
    </xf>
    <xf numFmtId="0" fontId="28" fillId="0" borderId="16">
      <alignment horizontal="right" vertical="center"/>
    </xf>
    <xf numFmtId="0" fontId="29" fillId="0" borderId="20">
      <alignment horizontal="center" vertical="center"/>
    </xf>
    <xf numFmtId="3" fontId="29" fillId="0" borderId="17"/>
    <xf numFmtId="3" fontId="29" fillId="0" borderId="17"/>
    <xf numFmtId="0" fontId="29" fillId="0" borderId="20">
      <alignment horizontal="center" vertical="center" wrapText="1"/>
    </xf>
    <xf numFmtId="0" fontId="34" fillId="0" borderId="20">
      <alignment horizontal="left" vertical="center" indent="1"/>
    </xf>
    <xf numFmtId="0" fontId="35" fillId="0" borderId="17"/>
    <xf numFmtId="0" fontId="28" fillId="0" borderId="18">
      <alignment horizontal="left" vertical="center"/>
    </xf>
    <xf numFmtId="3" fontId="29" fillId="0" borderId="17">
      <alignment horizontal="center" vertical="center"/>
    </xf>
    <xf numFmtId="0" fontId="28" fillId="0" borderId="16">
      <alignment horizontal="center" vertical="center"/>
    </xf>
    <xf numFmtId="0" fontId="28" fillId="0" borderId="16">
      <alignment horizontal="center" vertical="center"/>
    </xf>
    <xf numFmtId="0" fontId="28" fillId="0" borderId="18">
      <alignment horizontal="left" vertical="center"/>
    </xf>
    <xf numFmtId="0" fontId="28" fillId="0" borderId="18">
      <alignment horizontal="left" vertical="center"/>
    </xf>
    <xf numFmtId="0" fontId="36" fillId="0" borderId="17"/>
  </cellStyleXfs>
  <cellXfs count="349">
    <xf numFmtId="0" fontId="0" fillId="0" borderId="0" xfId="0"/>
    <xf numFmtId="0" fontId="9" fillId="0" borderId="0" xfId="0" applyFont="1"/>
    <xf numFmtId="0" fontId="10" fillId="0" borderId="0" xfId="0" applyFont="1" applyAlignment="1">
      <alignment horizontal="right"/>
    </xf>
    <xf numFmtId="0" fontId="10" fillId="0" borderId="0" xfId="0" applyFont="1"/>
    <xf numFmtId="14" fontId="10" fillId="0" borderId="0" xfId="0" applyNumberFormat="1" applyFont="1" applyAlignment="1">
      <alignment horizontal="right"/>
    </xf>
    <xf numFmtId="0" fontId="12" fillId="0" borderId="0" xfId="0" applyFont="1"/>
    <xf numFmtId="0" fontId="14" fillId="0" borderId="0" xfId="0" applyFont="1"/>
    <xf numFmtId="0" fontId="15" fillId="0" borderId="0" xfId="0" applyFont="1"/>
    <xf numFmtId="0" fontId="10" fillId="2" borderId="0" xfId="0" applyFont="1" applyFill="1" applyAlignment="1">
      <alignment horizontal="right"/>
    </xf>
    <xf numFmtId="0" fontId="7" fillId="0" borderId="0" xfId="0" applyFont="1"/>
    <xf numFmtId="0" fontId="7" fillId="0" borderId="0" xfId="0" applyFont="1" applyAlignment="1">
      <alignment wrapText="1"/>
    </xf>
    <xf numFmtId="14" fontId="10" fillId="0" borderId="0" xfId="0" quotePrefix="1" applyNumberFormat="1" applyFont="1" applyAlignment="1">
      <alignment horizontal="right"/>
    </xf>
    <xf numFmtId="14" fontId="10" fillId="0" borderId="0" xfId="0" applyNumberFormat="1" applyFont="1" applyAlignment="1">
      <alignment horizontal="right" wrapText="1"/>
    </xf>
    <xf numFmtId="170" fontId="10" fillId="2" borderId="0" xfId="0" applyNumberFormat="1" applyFont="1" applyFill="1"/>
    <xf numFmtId="0" fontId="7" fillId="0" borderId="0" xfId="6"/>
    <xf numFmtId="0" fontId="7" fillId="0" borderId="0" xfId="6" applyAlignment="1">
      <alignment horizontal="left" wrapText="1"/>
    </xf>
    <xf numFmtId="37" fontId="13" fillId="0" borderId="0" xfId="7" applyNumberFormat="1" applyFill="1" applyAlignment="1"/>
    <xf numFmtId="37" fontId="10" fillId="0" borderId="0" xfId="8" applyNumberFormat="1" applyFont="1" applyFill="1" applyBorder="1" applyAlignment="1">
      <protection locked="0"/>
    </xf>
    <xf numFmtId="37" fontId="13" fillId="0" borderId="0" xfId="7" quotePrefix="1" applyNumberFormat="1" applyFill="1" applyAlignment="1"/>
    <xf numFmtId="37" fontId="7" fillId="0" borderId="0" xfId="8" applyNumberFormat="1" applyFont="1" applyFill="1" applyBorder="1" applyAlignment="1">
      <protection locked="0"/>
    </xf>
    <xf numFmtId="37" fontId="7" fillId="0" borderId="0" xfId="8" quotePrefix="1" applyNumberFormat="1" applyFont="1" applyFill="1" applyBorder="1" applyAlignment="1">
      <protection locked="0"/>
    </xf>
    <xf numFmtId="37" fontId="7" fillId="0" borderId="0" xfId="5" applyNumberFormat="1" applyFont="1" applyFill="1" applyBorder="1" applyAlignment="1"/>
    <xf numFmtId="37" fontId="7" fillId="0" borderId="0" xfId="8" applyNumberFormat="1" applyFont="1" applyFill="1" applyBorder="1" applyAlignment="1">
      <alignment horizontal="left"/>
      <protection locked="0"/>
    </xf>
    <xf numFmtId="0" fontId="18" fillId="0" borderId="0" xfId="0" applyFont="1"/>
    <xf numFmtId="0" fontId="19" fillId="0" borderId="0" xfId="0" applyFont="1" applyAlignment="1">
      <alignment horizontal="right"/>
    </xf>
    <xf numFmtId="0" fontId="20" fillId="0" borderId="0" xfId="0" applyFont="1" applyAlignment="1">
      <alignment horizontal="right"/>
    </xf>
    <xf numFmtId="170" fontId="18" fillId="0" borderId="0" xfId="1" applyNumberFormat="1" applyFont="1" applyFill="1"/>
    <xf numFmtId="168" fontId="18" fillId="0" borderId="0" xfId="3" applyNumberFormat="1" applyFont="1" applyFill="1"/>
    <xf numFmtId="172" fontId="18" fillId="0" borderId="0" xfId="1" applyNumberFormat="1" applyFont="1" applyFill="1"/>
    <xf numFmtId="165" fontId="18" fillId="0" borderId="0" xfId="1" applyNumberFormat="1" applyFont="1" applyFill="1"/>
    <xf numFmtId="0" fontId="18" fillId="0" borderId="0" xfId="0" applyFont="1" applyAlignment="1">
      <alignment horizontal="right"/>
    </xf>
    <xf numFmtId="0" fontId="18" fillId="0" borderId="5" xfId="0" applyFont="1" applyBorder="1" applyAlignment="1">
      <alignment horizontal="right"/>
    </xf>
    <xf numFmtId="0" fontId="14" fillId="0" borderId="6" xfId="0" applyFont="1" applyBorder="1"/>
    <xf numFmtId="0" fontId="18" fillId="0" borderId="6" xfId="0" applyFont="1" applyBorder="1"/>
    <xf numFmtId="0" fontId="3" fillId="0" borderId="0" xfId="0" applyFont="1"/>
    <xf numFmtId="0" fontId="10" fillId="0" borderId="7" xfId="0" applyFont="1" applyBorder="1"/>
    <xf numFmtId="0" fontId="21" fillId="0" borderId="0" xfId="0" applyFont="1"/>
    <xf numFmtId="0" fontId="22" fillId="0" borderId="0" xfId="2" applyFont="1" applyAlignment="1" applyProtection="1"/>
    <xf numFmtId="0" fontId="22" fillId="0" borderId="0" xfId="0" applyFont="1"/>
    <xf numFmtId="0" fontId="10" fillId="0" borderId="8" xfId="0" applyFont="1" applyBorder="1"/>
    <xf numFmtId="165" fontId="18" fillId="0" borderId="0" xfId="1" applyNumberFormat="1" applyFont="1" applyFill="1" applyBorder="1"/>
    <xf numFmtId="0" fontId="10" fillId="0" borderId="9" xfId="0" applyFont="1" applyBorder="1"/>
    <xf numFmtId="165" fontId="19" fillId="0" borderId="9" xfId="1" applyNumberFormat="1" applyFont="1" applyFill="1" applyBorder="1"/>
    <xf numFmtId="0" fontId="23" fillId="0" borderId="0" xfId="2" applyFont="1" applyAlignment="1" applyProtection="1"/>
    <xf numFmtId="0" fontId="18" fillId="0" borderId="10" xfId="0" applyFont="1" applyBorder="1" applyAlignment="1">
      <alignment horizontal="right"/>
    </xf>
    <xf numFmtId="0" fontId="14" fillId="0" borderId="11" xfId="0" applyFont="1" applyBorder="1"/>
    <xf numFmtId="0" fontId="18" fillId="0" borderId="11" xfId="0" applyFont="1" applyBorder="1"/>
    <xf numFmtId="0" fontId="7" fillId="0" borderId="12" xfId="0" applyFont="1" applyBorder="1"/>
    <xf numFmtId="0" fontId="7" fillId="0" borderId="0" xfId="0" applyFont="1" applyAlignment="1">
      <alignment horizontal="right"/>
    </xf>
    <xf numFmtId="0" fontId="7" fillId="0" borderId="10" xfId="0" applyFont="1" applyBorder="1" applyAlignment="1">
      <alignment horizontal="right"/>
    </xf>
    <xf numFmtId="0" fontId="7" fillId="0" borderId="13" xfId="0" applyFont="1" applyBorder="1"/>
    <xf numFmtId="0" fontId="24" fillId="0" borderId="0" xfId="2" applyFont="1" applyAlignment="1" applyProtection="1"/>
    <xf numFmtId="0" fontId="0" fillId="0" borderId="10" xfId="0" applyBorder="1"/>
    <xf numFmtId="14" fontId="10" fillId="0" borderId="10" xfId="0" applyNumberFormat="1" applyFont="1" applyBorder="1" applyAlignment="1">
      <alignment horizontal="right"/>
    </xf>
    <xf numFmtId="0" fontId="9" fillId="0" borderId="11" xfId="0" applyFont="1" applyBorder="1"/>
    <xf numFmtId="0" fontId="10" fillId="0" borderId="14" xfId="0" applyFont="1" applyBorder="1"/>
    <xf numFmtId="170" fontId="10" fillId="2" borderId="14" xfId="0" applyNumberFormat="1" applyFont="1" applyFill="1" applyBorder="1"/>
    <xf numFmtId="0" fontId="24" fillId="2" borderId="0" xfId="2" applyFont="1" applyFill="1" applyAlignment="1" applyProtection="1"/>
    <xf numFmtId="0" fontId="10" fillId="0" borderId="8" xfId="6" applyFont="1" applyBorder="1"/>
    <xf numFmtId="0" fontId="7" fillId="0" borderId="8" xfId="6" applyBorder="1"/>
    <xf numFmtId="0" fontId="10" fillId="0" borderId="15" xfId="6" applyFont="1" applyBorder="1"/>
    <xf numFmtId="0" fontId="7" fillId="0" borderId="10" xfId="0" applyFont="1" applyBorder="1"/>
    <xf numFmtId="169" fontId="7" fillId="0" borderId="0" xfId="0" applyNumberFormat="1" applyFont="1"/>
    <xf numFmtId="14" fontId="10" fillId="2" borderId="10" xfId="0" applyNumberFormat="1" applyFont="1" applyFill="1" applyBorder="1" applyAlignment="1">
      <alignment horizontal="right"/>
    </xf>
    <xf numFmtId="0" fontId="7" fillId="2" borderId="0" xfId="0" applyFont="1" applyFill="1"/>
    <xf numFmtId="0" fontId="8" fillId="0" borderId="0" xfId="0" applyFont="1"/>
    <xf numFmtId="0" fontId="26" fillId="0" borderId="0" xfId="0" applyFont="1" applyAlignment="1">
      <alignment horizontal="right"/>
    </xf>
    <xf numFmtId="14" fontId="8" fillId="0" borderId="0" xfId="0" applyNumberFormat="1" applyFont="1" applyAlignment="1">
      <alignment horizontal="right"/>
    </xf>
    <xf numFmtId="170" fontId="10" fillId="0" borderId="14" xfId="0" applyNumberFormat="1" applyFont="1" applyBorder="1"/>
    <xf numFmtId="166" fontId="18" fillId="0" borderId="0" xfId="0" applyNumberFormat="1" applyFont="1"/>
    <xf numFmtId="171" fontId="18" fillId="0" borderId="0" xfId="1" applyNumberFormat="1" applyFont="1" applyFill="1"/>
    <xf numFmtId="0" fontId="27" fillId="0" borderId="0" xfId="0" applyFont="1"/>
    <xf numFmtId="174" fontId="18" fillId="0" borderId="0" xfId="0" applyNumberFormat="1" applyFont="1"/>
    <xf numFmtId="165" fontId="18" fillId="0" borderId="0" xfId="0" applyNumberFormat="1" applyFont="1"/>
    <xf numFmtId="176" fontId="0" fillId="0" borderId="0" xfId="0" applyNumberFormat="1"/>
    <xf numFmtId="0" fontId="7" fillId="0" borderId="5" xfId="0" applyFont="1" applyBorder="1"/>
    <xf numFmtId="0" fontId="7" fillId="0" borderId="0" xfId="0" applyFont="1" applyAlignment="1">
      <alignment horizontal="left" indent="1"/>
    </xf>
    <xf numFmtId="169" fontId="7" fillId="0" borderId="5" xfId="0" applyNumberFormat="1" applyFont="1" applyBorder="1" applyAlignment="1">
      <alignment horizontal="right"/>
    </xf>
    <xf numFmtId="0" fontId="9" fillId="0" borderId="6" xfId="0" applyFont="1" applyBorder="1"/>
    <xf numFmtId="169" fontId="7" fillId="0" borderId="6" xfId="0" applyNumberFormat="1" applyFont="1" applyBorder="1"/>
    <xf numFmtId="14" fontId="7" fillId="0" borderId="0" xfId="0" applyNumberFormat="1" applyFont="1"/>
    <xf numFmtId="0" fontId="7" fillId="2" borderId="0" xfId="0" applyFont="1" applyFill="1" applyAlignment="1">
      <alignment horizontal="right"/>
    </xf>
    <xf numFmtId="0" fontId="7" fillId="2" borderId="10" xfId="0" applyFont="1" applyFill="1" applyBorder="1" applyAlignment="1">
      <alignment horizontal="right"/>
    </xf>
    <xf numFmtId="0" fontId="11" fillId="0" borderId="0" xfId="2" applyAlignment="1" applyProtection="1">
      <alignment wrapText="1"/>
    </xf>
    <xf numFmtId="0" fontId="11" fillId="0" borderId="0" xfId="2" applyAlignment="1" applyProtection="1">
      <alignment horizontal="left" wrapText="1"/>
    </xf>
    <xf numFmtId="0" fontId="2" fillId="0" borderId="0" xfId="0" applyFont="1"/>
    <xf numFmtId="176" fontId="18" fillId="0" borderId="0" xfId="0" applyNumberFormat="1" applyFont="1"/>
    <xf numFmtId="37" fontId="7" fillId="0" borderId="0" xfId="7" applyNumberFormat="1" applyFont="1" applyFill="1" applyAlignment="1"/>
    <xf numFmtId="1" fontId="0" fillId="0" borderId="0" xfId="0" applyNumberFormat="1"/>
    <xf numFmtId="2" fontId="0" fillId="0" borderId="0" xfId="0" applyNumberFormat="1"/>
    <xf numFmtId="177" fontId="18" fillId="0" borderId="0" xfId="0" applyNumberFormat="1" applyFont="1"/>
    <xf numFmtId="171" fontId="18" fillId="0" borderId="10" xfId="0" applyNumberFormat="1" applyFont="1" applyBorder="1" applyAlignment="1">
      <alignment horizontal="right"/>
    </xf>
    <xf numFmtId="171" fontId="7" fillId="2" borderId="10" xfId="0" applyNumberFormat="1" applyFont="1" applyFill="1" applyBorder="1" applyAlignment="1">
      <alignment horizontal="right"/>
    </xf>
    <xf numFmtId="171" fontId="18" fillId="0" borderId="0" xfId="0" applyNumberFormat="1" applyFont="1"/>
    <xf numFmtId="171" fontId="7" fillId="2" borderId="0" xfId="0" applyNumberFormat="1" applyFont="1" applyFill="1"/>
    <xf numFmtId="171" fontId="18" fillId="0" borderId="11" xfId="0" applyNumberFormat="1" applyFont="1" applyBorder="1"/>
    <xf numFmtId="2" fontId="18" fillId="0" borderId="0" xfId="3" applyNumberFormat="1" applyFont="1" applyFill="1"/>
    <xf numFmtId="167" fontId="7" fillId="0" borderId="0" xfId="1" applyNumberFormat="1" applyFont="1" applyFill="1"/>
    <xf numFmtId="167" fontId="18" fillId="0" borderId="0" xfId="1" applyNumberFormat="1" applyFont="1" applyFill="1"/>
    <xf numFmtId="167" fontId="18" fillId="0" borderId="0" xfId="1" applyNumberFormat="1" applyFont="1" applyFill="1" applyAlignment="1">
      <alignment horizontal="right"/>
    </xf>
    <xf numFmtId="167" fontId="18" fillId="0" borderId="0" xfId="1" applyNumberFormat="1" applyFont="1" applyFill="1" applyBorder="1"/>
    <xf numFmtId="167" fontId="10" fillId="0" borderId="8" xfId="1" applyNumberFormat="1" applyFont="1" applyBorder="1"/>
    <xf numFmtId="167" fontId="19" fillId="0" borderId="8" xfId="1" applyNumberFormat="1" applyFont="1" applyFill="1" applyBorder="1"/>
    <xf numFmtId="164" fontId="18" fillId="0" borderId="0" xfId="1" applyFont="1" applyFill="1"/>
    <xf numFmtId="167" fontId="18" fillId="0" borderId="12" xfId="1" applyNumberFormat="1" applyFont="1" applyFill="1" applyBorder="1"/>
    <xf numFmtId="167" fontId="20" fillId="0" borderId="0" xfId="0" applyNumberFormat="1" applyFont="1" applyAlignment="1">
      <alignment horizontal="right"/>
    </xf>
    <xf numFmtId="167" fontId="7" fillId="0" borderId="10" xfId="0" applyNumberFormat="1" applyFont="1" applyBorder="1" applyAlignment="1">
      <alignment horizontal="right"/>
    </xf>
    <xf numFmtId="167" fontId="18" fillId="0" borderId="10" xfId="0" applyNumberFormat="1" applyFont="1" applyBorder="1" applyAlignment="1">
      <alignment horizontal="right"/>
    </xf>
    <xf numFmtId="167" fontId="18" fillId="0" borderId="0" xfId="0" applyNumberFormat="1" applyFont="1"/>
    <xf numFmtId="167" fontId="18" fillId="0" borderId="11" xfId="0" applyNumberFormat="1" applyFont="1" applyBorder="1"/>
    <xf numFmtId="167" fontId="7" fillId="0" borderId="0" xfId="0" applyNumberFormat="1" applyFont="1" applyAlignment="1">
      <alignment horizontal="right"/>
    </xf>
    <xf numFmtId="167" fontId="18" fillId="0" borderId="0" xfId="0" applyNumberFormat="1" applyFont="1" applyAlignment="1">
      <alignment horizontal="right"/>
    </xf>
    <xf numFmtId="167" fontId="18" fillId="0" borderId="13" xfId="1" applyNumberFormat="1" applyFont="1" applyFill="1" applyBorder="1"/>
    <xf numFmtId="167" fontId="7" fillId="0" borderId="12" xfId="1" applyNumberFormat="1" applyFont="1" applyFill="1" applyBorder="1"/>
    <xf numFmtId="167" fontId="7" fillId="0" borderId="0" xfId="1" applyNumberFormat="1" applyFont="1" applyFill="1" applyBorder="1"/>
    <xf numFmtId="167" fontId="10" fillId="0" borderId="8" xfId="1" applyNumberFormat="1" applyFont="1" applyFill="1" applyBorder="1"/>
    <xf numFmtId="167" fontId="10" fillId="0" borderId="0" xfId="1" applyNumberFormat="1" applyFont="1" applyFill="1" applyBorder="1"/>
    <xf numFmtId="167" fontId="19" fillId="0" borderId="0" xfId="1" applyNumberFormat="1" applyFont="1" applyFill="1" applyBorder="1"/>
    <xf numFmtId="167" fontId="10" fillId="0" borderId="8" xfId="1" applyNumberFormat="1" applyFont="1" applyBorder="1" applyAlignment="1">
      <alignment horizontal="right"/>
    </xf>
    <xf numFmtId="167" fontId="19" fillId="0" borderId="8" xfId="1" applyNumberFormat="1" applyFont="1" applyFill="1" applyBorder="1" applyAlignment="1">
      <alignment horizontal="right"/>
    </xf>
    <xf numFmtId="167" fontId="7" fillId="0" borderId="0" xfId="1" applyNumberFormat="1" applyFont="1" applyFill="1" applyBorder="1" applyAlignment="1">
      <alignment horizontal="right"/>
    </xf>
    <xf numFmtId="167" fontId="18" fillId="0" borderId="0" xfId="1" applyNumberFormat="1" applyFont="1" applyFill="1" applyBorder="1" applyAlignment="1">
      <alignment horizontal="right"/>
    </xf>
    <xf numFmtId="167" fontId="7" fillId="2" borderId="0" xfId="1" applyNumberFormat="1" applyFont="1" applyFill="1"/>
    <xf numFmtId="0" fontId="7" fillId="0" borderId="7" xfId="0" applyFont="1" applyBorder="1"/>
    <xf numFmtId="168" fontId="7" fillId="0" borderId="0" xfId="3" applyNumberFormat="1" applyFont="1" applyFill="1"/>
    <xf numFmtId="167" fontId="7" fillId="0" borderId="13" xfId="1" applyNumberFormat="1" applyFont="1" applyFill="1" applyBorder="1"/>
    <xf numFmtId="0" fontId="7" fillId="0" borderId="5" xfId="0" applyFont="1" applyBorder="1" applyAlignment="1">
      <alignment horizontal="right"/>
    </xf>
    <xf numFmtId="0" fontId="1" fillId="0" borderId="0" xfId="0" applyFont="1"/>
    <xf numFmtId="37" fontId="16" fillId="0" borderId="0" xfId="5" applyNumberFormat="1" applyFont="1" applyFill="1" applyBorder="1" applyAlignment="1">
      <alignment horizontal="left"/>
    </xf>
    <xf numFmtId="37" fontId="7" fillId="0" borderId="0" xfId="8" quotePrefix="1" applyNumberFormat="1" applyFont="1" applyFill="1" applyBorder="1" applyAlignment="1">
      <alignment horizontal="left"/>
      <protection locked="0"/>
    </xf>
    <xf numFmtId="167" fontId="7" fillId="0" borderId="0" xfId="0" applyNumberFormat="1" applyFont="1"/>
    <xf numFmtId="167" fontId="10" fillId="0" borderId="8" xfId="1" applyNumberFormat="1" applyFont="1" applyFill="1" applyBorder="1" applyAlignment="1">
      <alignment horizontal="right"/>
    </xf>
    <xf numFmtId="0" fontId="24" fillId="0" borderId="0" xfId="2" applyFont="1" applyFill="1" applyAlignment="1" applyProtection="1"/>
    <xf numFmtId="165" fontId="10" fillId="0" borderId="9" xfId="1" applyNumberFormat="1" applyFont="1" applyFill="1" applyBorder="1"/>
    <xf numFmtId="14" fontId="25" fillId="0" borderId="0" xfId="0" applyNumberFormat="1" applyFont="1" applyAlignment="1">
      <alignment horizontal="right"/>
    </xf>
    <xf numFmtId="170" fontId="19" fillId="0" borderId="7" xfId="1" applyNumberFormat="1" applyFont="1" applyFill="1" applyBorder="1"/>
    <xf numFmtId="170" fontId="10" fillId="0" borderId="7" xfId="1" applyNumberFormat="1" applyFont="1" applyFill="1" applyBorder="1"/>
    <xf numFmtId="170" fontId="18" fillId="0" borderId="7" xfId="1" applyNumberFormat="1" applyFont="1" applyFill="1" applyBorder="1"/>
    <xf numFmtId="170" fontId="18" fillId="0" borderId="0" xfId="1" applyNumberFormat="1" applyFont="1" applyFill="1" applyBorder="1"/>
    <xf numFmtId="170" fontId="10" fillId="0" borderId="8" xfId="1" applyNumberFormat="1" applyFont="1" applyFill="1" applyBorder="1"/>
    <xf numFmtId="171" fontId="18" fillId="0" borderId="5" xfId="0" applyNumberFormat="1" applyFont="1" applyBorder="1" applyAlignment="1">
      <alignment horizontal="right"/>
    </xf>
    <xf numFmtId="171" fontId="7" fillId="0" borderId="5" xfId="0" applyNumberFormat="1" applyFont="1" applyBorder="1" applyAlignment="1">
      <alignment horizontal="right"/>
    </xf>
    <xf numFmtId="171" fontId="18" fillId="0" borderId="6" xfId="0" applyNumberFormat="1" applyFont="1" applyBorder="1"/>
    <xf numFmtId="0" fontId="38" fillId="0" borderId="0" xfId="0" applyFont="1"/>
    <xf numFmtId="0" fontId="7" fillId="0" borderId="11" xfId="0" applyFont="1" applyBorder="1"/>
    <xf numFmtId="166" fontId="38" fillId="0" borderId="0" xfId="0" applyNumberFormat="1" applyFont="1"/>
    <xf numFmtId="170" fontId="38" fillId="0" borderId="0" xfId="0" applyNumberFormat="1" applyFont="1"/>
    <xf numFmtId="0" fontId="17" fillId="0" borderId="0" xfId="0" applyFont="1"/>
    <xf numFmtId="0" fontId="39" fillId="0" borderId="0" xfId="0" applyFont="1"/>
    <xf numFmtId="168" fontId="1" fillId="0" borderId="0" xfId="3" quotePrefix="1" applyNumberFormat="1" applyFont="1" applyFill="1" applyAlignment="1">
      <alignment horizontal="right"/>
    </xf>
    <xf numFmtId="10" fontId="1" fillId="0" borderId="0" xfId="3" quotePrefix="1" applyNumberFormat="1" applyFont="1" applyFill="1" applyAlignment="1">
      <alignment horizontal="right"/>
    </xf>
    <xf numFmtId="168" fontId="18" fillId="0" borderId="0" xfId="3" quotePrefix="1" applyNumberFormat="1" applyFont="1" applyFill="1" applyAlignment="1">
      <alignment horizontal="right"/>
    </xf>
    <xf numFmtId="168" fontId="7" fillId="0" borderId="0" xfId="3" quotePrefix="1" applyNumberFormat="1" applyFont="1" applyFill="1" applyAlignment="1">
      <alignment horizontal="right"/>
    </xf>
    <xf numFmtId="170" fontId="10" fillId="0" borderId="0" xfId="0" applyNumberFormat="1" applyFont="1"/>
    <xf numFmtId="43" fontId="38" fillId="0" borderId="0" xfId="0" applyNumberFormat="1" applyFont="1"/>
    <xf numFmtId="167" fontId="1" fillId="0" borderId="0" xfId="1" applyNumberFormat="1" applyFont="1" applyFill="1"/>
    <xf numFmtId="170" fontId="1" fillId="0" borderId="0" xfId="0" applyNumberFormat="1" applyFont="1"/>
    <xf numFmtId="168" fontId="18" fillId="0" borderId="0" xfId="1" applyNumberFormat="1" applyFont="1" applyFill="1"/>
    <xf numFmtId="178" fontId="18" fillId="0" borderId="0" xfId="1" applyNumberFormat="1" applyFont="1" applyFill="1"/>
    <xf numFmtId="167" fontId="1" fillId="2" borderId="0" xfId="1" applyNumberFormat="1" applyFont="1" applyFill="1" applyAlignment="1">
      <alignment horizontal="right"/>
    </xf>
    <xf numFmtId="175" fontId="7" fillId="0" borderId="0" xfId="0" applyNumberFormat="1" applyFont="1"/>
    <xf numFmtId="0" fontId="41" fillId="0" borderId="0" xfId="0" applyFont="1" applyAlignment="1">
      <alignment vertical="top"/>
    </xf>
    <xf numFmtId="0" fontId="41" fillId="0" borderId="8" xfId="0" applyFont="1" applyBorder="1" applyAlignment="1">
      <alignment vertical="top"/>
    </xf>
    <xf numFmtId="0" fontId="15" fillId="0" borderId="0" xfId="0" applyFont="1" applyAlignment="1">
      <alignment horizontal="right"/>
    </xf>
    <xf numFmtId="175" fontId="7" fillId="0" borderId="10" xfId="0" applyNumberFormat="1" applyFont="1" applyBorder="1"/>
    <xf numFmtId="175" fontId="14" fillId="0" borderId="11" xfId="0" applyNumberFormat="1" applyFont="1" applyBorder="1"/>
    <xf numFmtId="175" fontId="14" fillId="0" borderId="0" xfId="0" applyNumberFormat="1" applyFont="1"/>
    <xf numFmtId="167" fontId="10" fillId="2" borderId="0" xfId="1" applyNumberFormat="1" applyFont="1" applyFill="1" applyBorder="1"/>
    <xf numFmtId="167" fontId="10" fillId="2" borderId="0" xfId="0" applyNumberFormat="1" applyFont="1" applyFill="1"/>
    <xf numFmtId="167" fontId="10" fillId="0" borderId="0" xfId="1" applyNumberFormat="1" applyFont="1" applyBorder="1"/>
    <xf numFmtId="0" fontId="7" fillId="0" borderId="8" xfId="0" applyFont="1" applyBorder="1"/>
    <xf numFmtId="167" fontId="18" fillId="0" borderId="8" xfId="1" applyNumberFormat="1" applyFont="1" applyFill="1" applyBorder="1" applyAlignment="1">
      <alignment horizontal="right"/>
    </xf>
    <xf numFmtId="167" fontId="7" fillId="0" borderId="8" xfId="1" applyNumberFormat="1" applyFont="1" applyBorder="1" applyAlignment="1">
      <alignment horizontal="right"/>
    </xf>
    <xf numFmtId="172" fontId="18" fillId="0" borderId="0" xfId="1" applyNumberFormat="1" applyFont="1" applyFill="1" applyAlignment="1">
      <alignment horizontal="right"/>
    </xf>
    <xf numFmtId="165" fontId="0" fillId="0" borderId="0" xfId="0" applyNumberFormat="1"/>
    <xf numFmtId="169" fontId="10" fillId="0" borderId="14" xfId="0" applyNumberFormat="1" applyFont="1" applyBorder="1"/>
    <xf numFmtId="0" fontId="43" fillId="0" borderId="0" xfId="0" applyFont="1"/>
    <xf numFmtId="167" fontId="7" fillId="2" borderId="0" xfId="1" applyNumberFormat="1" applyFont="1" applyFill="1" applyAlignment="1">
      <alignment horizontal="right"/>
    </xf>
    <xf numFmtId="167" fontId="10" fillId="2" borderId="8" xfId="1" applyNumberFormat="1" applyFont="1" applyFill="1" applyBorder="1" applyAlignment="1">
      <alignment horizontal="right"/>
    </xf>
    <xf numFmtId="0" fontId="0" fillId="0" borderId="0" xfId="0" applyAlignment="1">
      <alignment vertical="top"/>
    </xf>
    <xf numFmtId="0" fontId="42" fillId="0" borderId="0" xfId="0" applyFont="1" applyAlignment="1">
      <alignment vertical="top" wrapText="1"/>
    </xf>
    <xf numFmtId="169" fontId="1" fillId="0" borderId="0" xfId="0" applyNumberFormat="1" applyFont="1"/>
    <xf numFmtId="3" fontId="38" fillId="0" borderId="0" xfId="0" applyNumberFormat="1" applyFont="1"/>
    <xf numFmtId="10" fontId="18" fillId="0" borderId="0" xfId="0" applyNumberFormat="1" applyFont="1"/>
    <xf numFmtId="167" fontId="10" fillId="2" borderId="0" xfId="1" applyNumberFormat="1" applyFont="1" applyFill="1" applyBorder="1" applyAlignment="1">
      <alignment horizontal="right"/>
    </xf>
    <xf numFmtId="169" fontId="10" fillId="0" borderId="8" xfId="0" applyNumberFormat="1" applyFont="1" applyBorder="1"/>
    <xf numFmtId="167" fontId="1" fillId="0" borderId="0" xfId="1" applyNumberFormat="1" applyFont="1" applyFill="1" applyBorder="1"/>
    <xf numFmtId="170" fontId="44" fillId="0" borderId="0" xfId="0" applyNumberFormat="1" applyFont="1"/>
    <xf numFmtId="170" fontId="44" fillId="2" borderId="0" xfId="0" applyNumberFormat="1" applyFont="1" applyFill="1"/>
    <xf numFmtId="14" fontId="44" fillId="0" borderId="0" xfId="0" applyNumberFormat="1" applyFont="1" applyAlignment="1">
      <alignment horizontal="right"/>
    </xf>
    <xf numFmtId="0" fontId="45" fillId="0" borderId="0" xfId="0" applyFont="1"/>
    <xf numFmtId="170" fontId="45" fillId="0" borderId="0" xfId="1" applyNumberFormat="1" applyFont="1" applyBorder="1"/>
    <xf numFmtId="170" fontId="45" fillId="2" borderId="0" xfId="1" applyNumberFormat="1" applyFont="1" applyFill="1" applyBorder="1"/>
    <xf numFmtId="0" fontId="1" fillId="0" borderId="6" xfId="0" applyFont="1" applyBorder="1"/>
    <xf numFmtId="170" fontId="1" fillId="0" borderId="0" xfId="1" applyNumberFormat="1" applyFont="1" applyFill="1"/>
    <xf numFmtId="167" fontId="1" fillId="0" borderId="7" xfId="1" applyNumberFormat="1" applyFont="1" applyBorder="1"/>
    <xf numFmtId="167" fontId="1" fillId="0" borderId="0" xfId="1" applyNumberFormat="1" applyFont="1" applyBorder="1"/>
    <xf numFmtId="0" fontId="1" fillId="0" borderId="0" xfId="0" applyFont="1" applyAlignment="1">
      <alignment horizontal="left" indent="1"/>
    </xf>
    <xf numFmtId="166" fontId="1" fillId="0" borderId="0" xfId="0" applyNumberFormat="1" applyFont="1"/>
    <xf numFmtId="170" fontId="1" fillId="0" borderId="0" xfId="1" applyNumberFormat="1" applyFont="1" applyFill="1" applyBorder="1"/>
    <xf numFmtId="0" fontId="1" fillId="0" borderId="7" xfId="0" applyFont="1" applyBorder="1"/>
    <xf numFmtId="170" fontId="1" fillId="0" borderId="7" xfId="1" applyNumberFormat="1" applyFont="1" applyFill="1" applyBorder="1"/>
    <xf numFmtId="167" fontId="1" fillId="0" borderId="0" xfId="1" applyNumberFormat="1" applyFont="1"/>
    <xf numFmtId="43" fontId="1" fillId="0" borderId="0" xfId="0" applyNumberFormat="1" applyFont="1"/>
    <xf numFmtId="171" fontId="1" fillId="0" borderId="0" xfId="0" applyNumberFormat="1" applyFont="1"/>
    <xf numFmtId="171" fontId="1" fillId="0" borderId="6" xfId="0" applyNumberFormat="1" applyFont="1" applyBorder="1"/>
    <xf numFmtId="168" fontId="1" fillId="0" borderId="0" xfId="3" applyNumberFormat="1" applyFont="1" applyFill="1"/>
    <xf numFmtId="164" fontId="1" fillId="0" borderId="0" xfId="1" applyFont="1" applyFill="1"/>
    <xf numFmtId="164" fontId="1" fillId="0" borderId="0" xfId="1" applyFont="1"/>
    <xf numFmtId="171" fontId="1" fillId="0" borderId="0" xfId="1" applyNumberFormat="1" applyFont="1" applyFill="1"/>
    <xf numFmtId="165" fontId="1" fillId="0" borderId="0" xfId="1" applyNumberFormat="1" applyFont="1" applyFill="1"/>
    <xf numFmtId="165" fontId="1" fillId="0" borderId="0" xfId="1" applyNumberFormat="1" applyFont="1" applyFill="1" applyBorder="1"/>
    <xf numFmtId="0" fontId="1" fillId="0" borderId="11" xfId="0" applyFont="1" applyBorder="1"/>
    <xf numFmtId="0" fontId="1" fillId="0" borderId="12" xfId="0" applyFont="1" applyBorder="1"/>
    <xf numFmtId="167" fontId="1" fillId="0" borderId="12" xfId="1" applyNumberFormat="1" applyFont="1" applyBorder="1"/>
    <xf numFmtId="167" fontId="1" fillId="0" borderId="12" xfId="1" applyNumberFormat="1" applyFont="1" applyFill="1" applyBorder="1"/>
    <xf numFmtId="178" fontId="1" fillId="0" borderId="0" xfId="1" applyNumberFormat="1" applyFont="1"/>
    <xf numFmtId="167" fontId="1" fillId="0" borderId="0" xfId="0" applyNumberFormat="1" applyFont="1"/>
    <xf numFmtId="167" fontId="1" fillId="0" borderId="11" xfId="0" applyNumberFormat="1" applyFont="1" applyBorder="1"/>
    <xf numFmtId="167" fontId="1" fillId="0" borderId="0" xfId="1" applyNumberFormat="1" applyFont="1" applyAlignment="1">
      <alignment horizontal="right"/>
    </xf>
    <xf numFmtId="167" fontId="1" fillId="0" borderId="0" xfId="1" applyNumberFormat="1" applyFont="1" applyBorder="1" applyAlignment="1">
      <alignment horizontal="right"/>
    </xf>
    <xf numFmtId="167" fontId="1" fillId="0" borderId="12" xfId="1" applyNumberFormat="1" applyFont="1" applyBorder="1" applyAlignment="1">
      <alignment horizontal="right"/>
    </xf>
    <xf numFmtId="167" fontId="1" fillId="0" borderId="13" xfId="1" applyNumberFormat="1" applyFont="1" applyBorder="1"/>
    <xf numFmtId="170" fontId="1" fillId="2" borderId="0" xfId="1" applyNumberFormat="1" applyFont="1" applyFill="1" applyBorder="1"/>
    <xf numFmtId="170" fontId="1" fillId="0" borderId="0" xfId="1" applyNumberFormat="1" applyFont="1" applyFill="1" applyAlignment="1"/>
    <xf numFmtId="170" fontId="1" fillId="2" borderId="0" xfId="1" applyNumberFormat="1" applyFont="1" applyFill="1"/>
    <xf numFmtId="170" fontId="1" fillId="0" borderId="0" xfId="1" applyNumberFormat="1" applyFont="1" applyFill="1" applyBorder="1" applyAlignment="1"/>
    <xf numFmtId="9" fontId="1" fillId="0" borderId="0" xfId="3" applyFont="1"/>
    <xf numFmtId="0" fontId="1" fillId="0" borderId="10" xfId="0" applyFont="1" applyBorder="1"/>
    <xf numFmtId="167" fontId="1" fillId="2" borderId="0" xfId="1" applyNumberFormat="1" applyFont="1" applyFill="1"/>
    <xf numFmtId="167" fontId="1" fillId="2" borderId="0" xfId="1" applyNumberFormat="1" applyFont="1" applyFill="1" applyBorder="1"/>
    <xf numFmtId="0" fontId="1" fillId="2" borderId="11" xfId="0" applyFont="1" applyFill="1" applyBorder="1"/>
    <xf numFmtId="0" fontId="1" fillId="2" borderId="0" xfId="0" applyFont="1" applyFill="1"/>
    <xf numFmtId="173" fontId="1" fillId="0" borderId="0" xfId="1" applyNumberFormat="1" applyFont="1" applyAlignment="1">
      <alignment horizontal="right"/>
    </xf>
    <xf numFmtId="173" fontId="1" fillId="0" borderId="0" xfId="0" applyNumberFormat="1" applyFont="1"/>
    <xf numFmtId="171" fontId="1" fillId="2" borderId="0" xfId="1" applyNumberFormat="1" applyFont="1" applyFill="1"/>
    <xf numFmtId="175" fontId="1" fillId="0" borderId="0" xfId="0" applyNumberFormat="1" applyFont="1"/>
    <xf numFmtId="171" fontId="1" fillId="2" borderId="11" xfId="0" applyNumberFormat="1" applyFont="1" applyFill="1" applyBorder="1"/>
    <xf numFmtId="171" fontId="1" fillId="2" borderId="0" xfId="0" applyNumberFormat="1" applyFont="1" applyFill="1"/>
    <xf numFmtId="0" fontId="10" fillId="0" borderId="0" xfId="0" applyFont="1" applyAlignment="1">
      <alignment horizontal="left"/>
    </xf>
    <xf numFmtId="170" fontId="45" fillId="0" borderId="0" xfId="1" applyNumberFormat="1" applyFont="1"/>
    <xf numFmtId="167" fontId="44" fillId="0" borderId="8" xfId="1" applyNumberFormat="1" applyFont="1" applyBorder="1" applyAlignment="1">
      <alignment horizontal="right"/>
    </xf>
    <xf numFmtId="179" fontId="16" fillId="0" borderId="0" xfId="5" applyNumberFormat="1" applyFont="1" applyFill="1" applyBorder="1" applyAlignment="1">
      <alignment horizontal="right"/>
    </xf>
    <xf numFmtId="179" fontId="7" fillId="0" borderId="0" xfId="5" applyNumberFormat="1" applyFont="1" applyFill="1" applyBorder="1" applyAlignment="1"/>
    <xf numFmtId="179" fontId="7" fillId="0" borderId="0" xfId="8" applyNumberFormat="1" applyFont="1" applyFill="1" applyBorder="1" applyAlignment="1">
      <protection locked="0"/>
    </xf>
    <xf numFmtId="179" fontId="13" fillId="0" borderId="0" xfId="7" applyNumberFormat="1" applyFill="1" applyAlignment="1"/>
    <xf numFmtId="167" fontId="47" fillId="0" borderId="0" xfId="1" applyNumberFormat="1" applyFont="1"/>
    <xf numFmtId="167" fontId="48" fillId="0" borderId="0" xfId="1" applyNumberFormat="1" applyFont="1"/>
    <xf numFmtId="167" fontId="47" fillId="0" borderId="0" xfId="1" applyNumberFormat="1" applyFont="1" applyAlignment="1">
      <alignment horizontal="right"/>
    </xf>
    <xf numFmtId="179" fontId="7" fillId="0" borderId="0" xfId="8" applyNumberFormat="1" applyFont="1" applyFill="1" applyBorder="1" applyAlignment="1">
      <alignment horizontal="right"/>
      <protection locked="0"/>
    </xf>
    <xf numFmtId="167" fontId="48" fillId="0" borderId="0" xfId="1" applyNumberFormat="1" applyFont="1" applyAlignment="1">
      <alignment horizontal="right"/>
    </xf>
    <xf numFmtId="180" fontId="1" fillId="0" borderId="0" xfId="0" applyNumberFormat="1" applyFont="1"/>
    <xf numFmtId="169" fontId="1" fillId="0" borderId="0" xfId="0" applyNumberFormat="1" applyFont="1" applyAlignment="1">
      <alignment horizontal="right"/>
    </xf>
    <xf numFmtId="169" fontId="17" fillId="0" borderId="0" xfId="0" applyNumberFormat="1" applyFont="1" applyAlignment="1">
      <alignment horizontal="right"/>
    </xf>
    <xf numFmtId="0" fontId="52" fillId="0" borderId="0" xfId="0" applyFont="1"/>
    <xf numFmtId="0" fontId="46" fillId="0" borderId="0" xfId="0" applyFont="1"/>
    <xf numFmtId="167" fontId="45" fillId="2" borderId="0" xfId="0" applyNumberFormat="1" applyFont="1" applyFill="1"/>
    <xf numFmtId="167" fontId="45" fillId="2" borderId="11" xfId="0" applyNumberFormat="1" applyFont="1" applyFill="1" applyBorder="1"/>
    <xf numFmtId="167" fontId="46" fillId="2" borderId="0" xfId="0" applyNumberFormat="1" applyFont="1" applyFill="1"/>
    <xf numFmtId="167" fontId="44" fillId="2" borderId="14" xfId="0" applyNumberFormat="1" applyFont="1" applyFill="1" applyBorder="1"/>
    <xf numFmtId="167" fontId="45" fillId="2" borderId="0" xfId="1" applyNumberFormat="1" applyFont="1" applyFill="1"/>
    <xf numFmtId="167" fontId="45" fillId="0" borderId="0" xfId="1" applyNumberFormat="1" applyFont="1"/>
    <xf numFmtId="0" fontId="45" fillId="0" borderId="11" xfId="0" applyFont="1" applyBorder="1"/>
    <xf numFmtId="14" fontId="44" fillId="0" borderId="10" xfId="0" applyNumberFormat="1" applyFont="1" applyBorder="1" applyAlignment="1">
      <alignment horizontal="right"/>
    </xf>
    <xf numFmtId="14" fontId="44" fillId="0" borderId="0" xfId="0" quotePrefix="1" applyNumberFormat="1" applyFont="1" applyAlignment="1">
      <alignment horizontal="right"/>
    </xf>
    <xf numFmtId="0" fontId="53" fillId="0" borderId="0" xfId="2" applyFont="1" applyAlignment="1" applyProtection="1"/>
    <xf numFmtId="14" fontId="44" fillId="0" borderId="0" xfId="0" applyNumberFormat="1" applyFont="1" applyAlignment="1">
      <alignment horizontal="right" wrapText="1"/>
    </xf>
    <xf numFmtId="0" fontId="47" fillId="0" borderId="0" xfId="0" applyFont="1"/>
    <xf numFmtId="0" fontId="45" fillId="0" borderId="10" xfId="0" applyFont="1" applyBorder="1"/>
    <xf numFmtId="14" fontId="54" fillId="0" borderId="10" xfId="0" applyNumberFormat="1" applyFont="1" applyBorder="1" applyAlignment="1">
      <alignment horizontal="right"/>
    </xf>
    <xf numFmtId="0" fontId="55" fillId="0" borderId="11" xfId="0" applyFont="1" applyBorder="1"/>
    <xf numFmtId="0" fontId="47" fillId="0" borderId="11" xfId="0" applyFont="1" applyBorder="1"/>
    <xf numFmtId="0" fontId="55" fillId="0" borderId="0" xfId="0" applyFont="1"/>
    <xf numFmtId="0" fontId="44" fillId="0" borderId="14" xfId="0" applyFont="1" applyBorder="1"/>
    <xf numFmtId="167" fontId="54" fillId="0" borderId="14" xfId="0" applyNumberFormat="1" applyFont="1" applyBorder="1"/>
    <xf numFmtId="167" fontId="47" fillId="0" borderId="0" xfId="0" applyNumberFormat="1" applyFont="1"/>
    <xf numFmtId="167" fontId="47" fillId="0" borderId="11" xfId="0" applyNumberFormat="1" applyFont="1" applyBorder="1"/>
    <xf numFmtId="167" fontId="45" fillId="2" borderId="0" xfId="1" applyNumberFormat="1" applyFont="1" applyFill="1" applyAlignment="1">
      <alignment horizontal="right"/>
    </xf>
    <xf numFmtId="14" fontId="54" fillId="0" borderId="0" xfId="0" quotePrefix="1" applyNumberFormat="1" applyFont="1" applyAlignment="1">
      <alignment horizontal="right"/>
    </xf>
    <xf numFmtId="14" fontId="54" fillId="0" borderId="0" xfId="0" quotePrefix="1" applyNumberFormat="1" applyFont="1" applyAlignment="1">
      <alignment horizontal="right" wrapText="1"/>
    </xf>
    <xf numFmtId="0" fontId="45" fillId="0" borderId="0" xfId="0" applyFont="1" applyAlignment="1">
      <alignment horizontal="left" indent="1"/>
    </xf>
    <xf numFmtId="43" fontId="0" fillId="0" borderId="0" xfId="0" applyNumberFormat="1"/>
    <xf numFmtId="167" fontId="47" fillId="0" borderId="0" xfId="1" applyNumberFormat="1" applyFont="1" applyFill="1"/>
    <xf numFmtId="167" fontId="45" fillId="0" borderId="0" xfId="1" applyNumberFormat="1" applyFont="1" applyFill="1"/>
    <xf numFmtId="167" fontId="47" fillId="0" borderId="0" xfId="1" applyNumberFormat="1" applyFont="1" applyFill="1" applyAlignment="1">
      <alignment horizontal="right"/>
    </xf>
    <xf numFmtId="167" fontId="45" fillId="0" borderId="0" xfId="1" applyNumberFormat="1" applyFont="1" applyFill="1" applyAlignment="1">
      <alignment horizontal="right"/>
    </xf>
    <xf numFmtId="167" fontId="44" fillId="0" borderId="14" xfId="0" applyNumberFormat="1" applyFont="1" applyBorder="1"/>
    <xf numFmtId="167" fontId="47" fillId="0" borderId="0" xfId="3" applyNumberFormat="1" applyFont="1" applyFill="1"/>
    <xf numFmtId="167" fontId="45" fillId="0" borderId="0" xfId="3" applyNumberFormat="1" applyFont="1" applyFill="1"/>
    <xf numFmtId="167" fontId="54" fillId="0" borderId="10" xfId="0" applyNumberFormat="1" applyFont="1" applyBorder="1" applyAlignment="1">
      <alignment horizontal="right"/>
    </xf>
    <xf numFmtId="167" fontId="44" fillId="0" borderId="10" xfId="0" applyNumberFormat="1" applyFont="1" applyBorder="1" applyAlignment="1">
      <alignment horizontal="right"/>
    </xf>
    <xf numFmtId="0" fontId="48" fillId="0" borderId="0" xfId="0" applyFont="1"/>
    <xf numFmtId="0" fontId="7" fillId="0" borderId="0" xfId="0" applyFont="1" applyAlignment="1">
      <alignment horizontal="left" wrapText="1"/>
    </xf>
    <xf numFmtId="181" fontId="1" fillId="0" borderId="0" xfId="0" applyNumberFormat="1" applyFont="1"/>
    <xf numFmtId="167" fontId="46" fillId="0" borderId="0" xfId="1" applyNumberFormat="1" applyFont="1" applyAlignment="1">
      <alignment horizontal="right"/>
    </xf>
    <xf numFmtId="170" fontId="45" fillId="0" borderId="0" xfId="1" applyNumberFormat="1" applyFont="1" applyAlignment="1">
      <alignment horizontal="right"/>
    </xf>
    <xf numFmtId="167" fontId="46" fillId="0" borderId="12" xfId="1" applyNumberFormat="1" applyFont="1" applyBorder="1" applyAlignment="1">
      <alignment horizontal="right"/>
    </xf>
    <xf numFmtId="167" fontId="10" fillId="0" borderId="14" xfId="1" applyNumberFormat="1" applyFont="1" applyFill="1" applyBorder="1" applyAlignment="1">
      <alignment horizontal="right"/>
    </xf>
    <xf numFmtId="170" fontId="1" fillId="0" borderId="0" xfId="1" applyNumberFormat="1" applyFont="1" applyFill="1" applyAlignment="1">
      <alignment horizontal="right"/>
    </xf>
    <xf numFmtId="0" fontId="1" fillId="0" borderId="0" xfId="0" applyFont="1" applyAlignment="1">
      <alignment horizontal="right"/>
    </xf>
    <xf numFmtId="170" fontId="40" fillId="0" borderId="0" xfId="1" applyNumberFormat="1" applyFont="1" applyFill="1" applyAlignment="1">
      <alignment horizontal="right"/>
    </xf>
    <xf numFmtId="170" fontId="1" fillId="0" borderId="12" xfId="1" applyNumberFormat="1" applyFont="1" applyFill="1" applyBorder="1" applyAlignment="1">
      <alignment horizontal="right"/>
    </xf>
    <xf numFmtId="167" fontId="19" fillId="0" borderId="14" xfId="1" applyNumberFormat="1" applyFont="1" applyFill="1" applyBorder="1" applyAlignment="1">
      <alignment horizontal="right"/>
    </xf>
    <xf numFmtId="167" fontId="7" fillId="0" borderId="0" xfId="1" applyNumberFormat="1" applyFont="1" applyFill="1" applyAlignment="1">
      <alignment horizontal="right"/>
    </xf>
    <xf numFmtId="167" fontId="18" fillId="0" borderId="12" xfId="1" applyNumberFormat="1" applyFont="1" applyFill="1" applyBorder="1" applyAlignment="1">
      <alignment horizontal="right"/>
    </xf>
    <xf numFmtId="167" fontId="7" fillId="0" borderId="12" xfId="1" applyNumberFormat="1" applyFont="1" applyFill="1" applyBorder="1" applyAlignment="1">
      <alignment horizontal="right"/>
    </xf>
    <xf numFmtId="0" fontId="7" fillId="0" borderId="0" xfId="6" applyAlignment="1">
      <alignment horizontal="right"/>
    </xf>
    <xf numFmtId="0" fontId="10" fillId="0" borderId="8" xfId="6" applyFont="1" applyBorder="1" applyAlignment="1">
      <alignment horizontal="right"/>
    </xf>
    <xf numFmtId="167" fontId="7" fillId="0" borderId="8" xfId="1" applyNumberFormat="1" applyFont="1" applyFill="1" applyBorder="1" applyAlignment="1">
      <alignment horizontal="right"/>
    </xf>
    <xf numFmtId="0" fontId="7" fillId="0" borderId="8" xfId="6" applyBorder="1" applyAlignment="1">
      <alignment horizontal="right"/>
    </xf>
    <xf numFmtId="167" fontId="10" fillId="0" borderId="15" xfId="1" applyNumberFormat="1" applyFont="1" applyFill="1" applyBorder="1" applyAlignment="1">
      <alignment horizontal="right"/>
    </xf>
    <xf numFmtId="0" fontId="10" fillId="0" borderId="15" xfId="6" applyFont="1" applyBorder="1" applyAlignment="1">
      <alignment horizontal="right"/>
    </xf>
    <xf numFmtId="169" fontId="7" fillId="0" borderId="0" xfId="6" applyNumberFormat="1" applyAlignment="1">
      <alignment horizontal="right"/>
    </xf>
    <xf numFmtId="167" fontId="46" fillId="0" borderId="0" xfId="1" applyNumberFormat="1" applyFont="1" applyAlignment="1">
      <alignment horizontal="right" wrapText="1"/>
    </xf>
    <xf numFmtId="167" fontId="7" fillId="0" borderId="0" xfId="1" applyNumberFormat="1" applyFont="1" applyFill="1" applyBorder="1" applyAlignment="1">
      <alignment horizontal="right" wrapText="1"/>
    </xf>
    <xf numFmtId="0" fontId="54" fillId="0" borderId="0" xfId="0" applyFont="1" applyAlignment="1">
      <alignment horizontal="right"/>
    </xf>
    <xf numFmtId="167" fontId="54" fillId="0" borderId="0" xfId="1" applyNumberFormat="1" applyFont="1"/>
    <xf numFmtId="167" fontId="47" fillId="0" borderId="0" xfId="1" quotePrefix="1" applyNumberFormat="1" applyFont="1"/>
    <xf numFmtId="167" fontId="54" fillId="0" borderId="8" xfId="1" applyNumberFormat="1" applyFont="1" applyBorder="1" applyAlignment="1">
      <alignment horizontal="right"/>
    </xf>
    <xf numFmtId="167" fontId="47" fillId="0" borderId="8" xfId="1" applyNumberFormat="1" applyFont="1" applyBorder="1" applyAlignment="1">
      <alignment horizontal="right"/>
    </xf>
    <xf numFmtId="37" fontId="46" fillId="0" borderId="0" xfId="8" applyNumberFormat="1" applyFont="1" applyFill="1" applyBorder="1" applyAlignment="1">
      <alignment horizontal="left"/>
      <protection locked="0"/>
    </xf>
    <xf numFmtId="37" fontId="56" fillId="0" borderId="0" xfId="7" applyNumberFormat="1" applyFont="1" applyAlignment="1"/>
    <xf numFmtId="37" fontId="46" fillId="0" borderId="0" xfId="8" applyNumberFormat="1" applyFont="1" applyFill="1" applyBorder="1">
      <protection locked="0"/>
    </xf>
    <xf numFmtId="0" fontId="46" fillId="0" borderId="8" xfId="0" applyFont="1" applyBorder="1"/>
    <xf numFmtId="167" fontId="46" fillId="0" borderId="8" xfId="1" applyNumberFormat="1" applyFont="1" applyBorder="1" applyAlignment="1">
      <alignment horizontal="right"/>
    </xf>
    <xf numFmtId="0" fontId="0" fillId="0" borderId="0" xfId="0" applyAlignment="1">
      <alignment horizontal="right"/>
    </xf>
    <xf numFmtId="167" fontId="10" fillId="0" borderId="0" xfId="1" applyNumberFormat="1" applyFont="1" applyFill="1" applyBorder="1" applyAlignment="1">
      <alignment horizontal="right"/>
    </xf>
    <xf numFmtId="167" fontId="46" fillId="2" borderId="0" xfId="1" applyNumberFormat="1" applyFont="1" applyFill="1" applyAlignment="1">
      <alignment horizontal="right"/>
    </xf>
    <xf numFmtId="167" fontId="44" fillId="0" borderId="0" xfId="1" applyNumberFormat="1" applyFont="1" applyAlignment="1">
      <alignment horizontal="right"/>
    </xf>
    <xf numFmtId="164" fontId="1" fillId="0" borderId="0" xfId="1" applyFont="1" applyAlignment="1">
      <alignment horizontal="right"/>
    </xf>
    <xf numFmtId="164" fontId="18" fillId="0" borderId="0" xfId="1" applyFont="1" applyFill="1" applyAlignment="1">
      <alignment horizontal="right"/>
    </xf>
    <xf numFmtId="164" fontId="1" fillId="0" borderId="0" xfId="1" applyFont="1" applyFill="1" applyAlignment="1">
      <alignment horizontal="right"/>
    </xf>
    <xf numFmtId="167" fontId="1" fillId="0" borderId="0" xfId="1" applyNumberFormat="1" applyFont="1" applyFill="1" applyAlignment="1">
      <alignment horizontal="right"/>
    </xf>
    <xf numFmtId="2" fontId="1" fillId="0" borderId="0" xfId="0" applyNumberFormat="1" applyFont="1" applyAlignment="1">
      <alignment horizontal="right"/>
    </xf>
    <xf numFmtId="165" fontId="18" fillId="0" borderId="0" xfId="1" applyNumberFormat="1" applyFont="1" applyFill="1" applyAlignment="1">
      <alignment horizontal="right"/>
    </xf>
    <xf numFmtId="172" fontId="1" fillId="0" borderId="0" xfId="1" applyNumberFormat="1" applyFont="1" applyAlignment="1">
      <alignment horizontal="right"/>
    </xf>
    <xf numFmtId="0" fontId="14" fillId="0" borderId="11" xfId="0" applyFont="1" applyBorder="1" applyAlignment="1">
      <alignment horizontal="right"/>
    </xf>
    <xf numFmtId="0" fontId="1" fillId="0" borderId="11" xfId="0" applyFont="1" applyBorder="1" applyAlignment="1">
      <alignment horizontal="right"/>
    </xf>
    <xf numFmtId="0" fontId="18" fillId="0" borderId="11" xfId="0" applyFont="1" applyBorder="1" applyAlignment="1">
      <alignment horizontal="right"/>
    </xf>
    <xf numFmtId="0" fontId="14" fillId="0" borderId="0" xfId="0" applyFont="1" applyAlignment="1">
      <alignment horizontal="right"/>
    </xf>
    <xf numFmtId="172" fontId="7" fillId="0" borderId="0" xfId="1" applyNumberFormat="1" applyFont="1" applyAlignment="1">
      <alignment horizontal="right"/>
    </xf>
    <xf numFmtId="165" fontId="44" fillId="0" borderId="14" xfId="1" applyNumberFormat="1" applyFont="1" applyBorder="1" applyAlignment="1">
      <alignment horizontal="right"/>
    </xf>
    <xf numFmtId="165" fontId="19" fillId="0" borderId="14" xfId="1" applyNumberFormat="1" applyFont="1" applyFill="1" applyBorder="1" applyAlignment="1">
      <alignment horizontal="right"/>
    </xf>
    <xf numFmtId="165" fontId="10" fillId="0" borderId="14" xfId="1" applyNumberFormat="1" applyFont="1" applyBorder="1" applyAlignment="1">
      <alignment horizontal="right"/>
    </xf>
    <xf numFmtId="0" fontId="1" fillId="0" borderId="0" xfId="0" applyFont="1" applyAlignment="1">
      <alignment wrapText="1"/>
    </xf>
    <xf numFmtId="0" fontId="7" fillId="0" borderId="0" xfId="0" applyFont="1" applyAlignment="1">
      <alignment horizontal="left" wrapText="1"/>
    </xf>
    <xf numFmtId="0" fontId="11" fillId="0" borderId="0" xfId="2" applyAlignment="1" applyProtection="1">
      <alignment horizontal="left"/>
    </xf>
    <xf numFmtId="0" fontId="0" fillId="0" borderId="0" xfId="0" applyAlignment="1">
      <alignment horizontal="left" wrapText="1"/>
    </xf>
    <xf numFmtId="0" fontId="42" fillId="0" borderId="0" xfId="0" applyFont="1" applyAlignment="1">
      <alignment horizontal="left" vertical="top" wrapText="1"/>
    </xf>
  </cellXfs>
  <cellStyles count="90">
    <cellStyle name="Accent 1 20" xfId="10" xr:uid="{00000000-0005-0000-0000-000000000000}"/>
    <cellStyle name="Accent 1 40" xfId="11" xr:uid="{00000000-0005-0000-0000-000001000000}"/>
    <cellStyle name="Accent 1 60" xfId="12" xr:uid="{00000000-0005-0000-0000-000002000000}"/>
    <cellStyle name="Accent 2 20" xfId="13" xr:uid="{00000000-0005-0000-0000-000003000000}"/>
    <cellStyle name="Accent 2 40" xfId="14" xr:uid="{00000000-0005-0000-0000-000004000000}"/>
    <cellStyle name="Accent 2 60" xfId="15" xr:uid="{00000000-0005-0000-0000-000005000000}"/>
    <cellStyle name="Accent 3 20" xfId="16" xr:uid="{00000000-0005-0000-0000-000006000000}"/>
    <cellStyle name="Accent 3 40" xfId="17" xr:uid="{00000000-0005-0000-0000-000007000000}"/>
    <cellStyle name="Accent 3 60" xfId="18" xr:uid="{00000000-0005-0000-0000-000008000000}"/>
    <cellStyle name="Accent 4 20" xfId="19" xr:uid="{00000000-0005-0000-0000-000009000000}"/>
    <cellStyle name="Accent 4 40" xfId="20" xr:uid="{00000000-0005-0000-0000-00000A000000}"/>
    <cellStyle name="Accent 4 60" xfId="21" xr:uid="{00000000-0005-0000-0000-00000B000000}"/>
    <cellStyle name="Accent 5 20" xfId="22" xr:uid="{00000000-0005-0000-0000-00000C000000}"/>
    <cellStyle name="Accent 5 40" xfId="23" xr:uid="{00000000-0005-0000-0000-00000D000000}"/>
    <cellStyle name="Accent 5 60" xfId="24" xr:uid="{00000000-0005-0000-0000-00000E000000}"/>
    <cellStyle name="Accent 6 20" xfId="25" xr:uid="{00000000-0005-0000-0000-00000F000000}"/>
    <cellStyle name="Accent 6 40" xfId="26" xr:uid="{00000000-0005-0000-0000-000010000000}"/>
    <cellStyle name="Accent 6 60" xfId="27" xr:uid="{00000000-0005-0000-0000-000011000000}"/>
    <cellStyle name="AF Column - IBM Cognos" xfId="34" xr:uid="{00000000-0005-0000-0000-000012000000}"/>
    <cellStyle name="AF Data - IBM Cognos" xfId="35" xr:uid="{00000000-0005-0000-0000-000013000000}"/>
    <cellStyle name="AF Data 0 - IBM Cognos" xfId="36" xr:uid="{00000000-0005-0000-0000-000014000000}"/>
    <cellStyle name="AF Data 1 - IBM Cognos" xfId="37" xr:uid="{00000000-0005-0000-0000-000015000000}"/>
    <cellStyle name="AF Data 2 - IBM Cognos" xfId="38" xr:uid="{00000000-0005-0000-0000-000016000000}"/>
    <cellStyle name="AF Data 3 - IBM Cognos" xfId="39" xr:uid="{00000000-0005-0000-0000-000017000000}"/>
    <cellStyle name="AF Data 4 - IBM Cognos" xfId="40" xr:uid="{00000000-0005-0000-0000-000018000000}"/>
    <cellStyle name="AF Data 5 - IBM Cognos" xfId="41" xr:uid="{00000000-0005-0000-0000-000019000000}"/>
    <cellStyle name="AF Data Leaf - IBM Cognos" xfId="42" xr:uid="{00000000-0005-0000-0000-00001A000000}"/>
    <cellStyle name="AF Header - IBM Cognos" xfId="43" xr:uid="{00000000-0005-0000-0000-00001B000000}"/>
    <cellStyle name="AF Header 0 - IBM Cognos" xfId="44" xr:uid="{00000000-0005-0000-0000-00001C000000}"/>
    <cellStyle name="AF Header 1 - IBM Cognos" xfId="45" xr:uid="{00000000-0005-0000-0000-00001D000000}"/>
    <cellStyle name="AF Header 2 - IBM Cognos" xfId="46" xr:uid="{00000000-0005-0000-0000-00001E000000}"/>
    <cellStyle name="AF Header 3 - IBM Cognos" xfId="47" xr:uid="{00000000-0005-0000-0000-00001F000000}"/>
    <cellStyle name="AF Header 4 - IBM Cognos" xfId="48" xr:uid="{00000000-0005-0000-0000-000020000000}"/>
    <cellStyle name="AF Header 5 - IBM Cognos" xfId="49" xr:uid="{00000000-0005-0000-0000-000021000000}"/>
    <cellStyle name="AF Header Leaf - IBM Cognos" xfId="50" xr:uid="{00000000-0005-0000-0000-000022000000}"/>
    <cellStyle name="AF Row - IBM Cognos" xfId="51" xr:uid="{00000000-0005-0000-0000-000023000000}"/>
    <cellStyle name="AF Row 0 - IBM Cognos" xfId="52" xr:uid="{00000000-0005-0000-0000-000024000000}"/>
    <cellStyle name="AF Row 1 - IBM Cognos" xfId="53" xr:uid="{00000000-0005-0000-0000-000025000000}"/>
    <cellStyle name="AF Row 2 - IBM Cognos" xfId="54" xr:uid="{00000000-0005-0000-0000-000026000000}"/>
    <cellStyle name="AF Row 3 - IBM Cognos" xfId="55" xr:uid="{00000000-0005-0000-0000-000027000000}"/>
    <cellStyle name="AF Row 4 - IBM Cognos" xfId="56" xr:uid="{00000000-0005-0000-0000-000028000000}"/>
    <cellStyle name="AF Row 5 - IBM Cognos" xfId="57" xr:uid="{00000000-0005-0000-0000-000029000000}"/>
    <cellStyle name="AF Row Leaf - IBM Cognos" xfId="58" xr:uid="{00000000-0005-0000-0000-00002A000000}"/>
    <cellStyle name="AF Subnm - IBM Cognos" xfId="59" xr:uid="{00000000-0005-0000-0000-00002B000000}"/>
    <cellStyle name="AF Title - IBM Cognos" xfId="60" xr:uid="{00000000-0005-0000-0000-00002C000000}"/>
    <cellStyle name="CAFE Subnm Parameter" xfId="61" xr:uid="{00000000-0005-0000-0000-00002D000000}"/>
    <cellStyle name="Calculated Column - IBM Cognos" xfId="62" xr:uid="{00000000-0005-0000-0000-00002E000000}"/>
    <cellStyle name="Calculated Column Name - IBM Cognos" xfId="63" xr:uid="{00000000-0005-0000-0000-00002F000000}"/>
    <cellStyle name="Calculated Row - IBM Cognos" xfId="64" xr:uid="{00000000-0005-0000-0000-000030000000}"/>
    <cellStyle name="Calculated Row Name - IBM Cognos" xfId="65" xr:uid="{00000000-0005-0000-0000-000031000000}"/>
    <cellStyle name="Column Name - IBM Cognos" xfId="66" xr:uid="{00000000-0005-0000-0000-000032000000}"/>
    <cellStyle name="Column Template - IBM Cognos" xfId="67" xr:uid="{00000000-0005-0000-0000-000033000000}"/>
    <cellStyle name="Comma" xfId="1" builtinId="3"/>
    <cellStyle name="Differs From Base - IBM Cognos" xfId="68" xr:uid="{00000000-0005-0000-0000-000035000000}"/>
    <cellStyle name="Edit - IBM Cognos" xfId="69" xr:uid="{00000000-0005-0000-0000-000036000000}"/>
    <cellStyle name="Formula - IBM Cognos" xfId="70" xr:uid="{00000000-0005-0000-0000-000037000000}"/>
    <cellStyle name="Group Name - IBM Cognos" xfId="71" xr:uid="{00000000-0005-0000-0000-000038000000}"/>
    <cellStyle name="Hold Values - IBM Cognos" xfId="72" xr:uid="{00000000-0005-0000-0000-000039000000}"/>
    <cellStyle name="Hyperlink" xfId="2" builtinId="8"/>
    <cellStyle name="List Name - IBM Cognos" xfId="73" xr:uid="{00000000-0005-0000-0000-00003B000000}"/>
    <cellStyle name="Locked - IBM Cognos" xfId="74" xr:uid="{00000000-0005-0000-0000-00003C000000}"/>
    <cellStyle name="Measure - IBM Cognos" xfId="75" xr:uid="{00000000-0005-0000-0000-00003D000000}"/>
    <cellStyle name="Measure Header - IBM Cognos" xfId="76" xr:uid="{00000000-0005-0000-0000-00003E000000}"/>
    <cellStyle name="Measure Name - IBM Cognos" xfId="77" xr:uid="{00000000-0005-0000-0000-00003F000000}"/>
    <cellStyle name="Measure Summary - IBM Cognos" xfId="78" xr:uid="{00000000-0005-0000-0000-000040000000}"/>
    <cellStyle name="Measure Summary TM1 - IBM Cognos" xfId="79" xr:uid="{00000000-0005-0000-0000-000041000000}"/>
    <cellStyle name="Measure Template - IBM Cognos" xfId="80" xr:uid="{00000000-0005-0000-0000-000042000000}"/>
    <cellStyle name="More - IBM Cognos" xfId="81" xr:uid="{00000000-0005-0000-0000-000043000000}"/>
    <cellStyle name="Normal" xfId="0" builtinId="0" customBuiltin="1"/>
    <cellStyle name="Normal 2" xfId="9" xr:uid="{00000000-0005-0000-0000-000045000000}"/>
    <cellStyle name="Normal 3" xfId="31" xr:uid="{00000000-0005-0000-0000-000046000000}"/>
    <cellStyle name="Normal 4" xfId="32" xr:uid="{00000000-0005-0000-0000-000047000000}"/>
    <cellStyle name="Normal 5" xfId="33" xr:uid="{00000000-0005-0000-0000-000048000000}"/>
    <cellStyle name="Normal 9" xfId="6" xr:uid="{00000000-0005-0000-0000-000049000000}"/>
    <cellStyle name="Pending Change - IBM Cognos" xfId="82" xr:uid="{00000000-0005-0000-0000-00004A000000}"/>
    <cellStyle name="Percent" xfId="3" builtinId="5"/>
    <cellStyle name="Row Name - IBM Cognos" xfId="83" xr:uid="{00000000-0005-0000-0000-00004C000000}"/>
    <cellStyle name="Row Template - IBM Cognos" xfId="84" xr:uid="{00000000-0005-0000-0000-00004D000000}"/>
    <cellStyle name="row_bold_line" xfId="4" xr:uid="{00000000-0005-0000-0000-00004E000000}"/>
    <cellStyle name="row_dot_line" xfId="8" xr:uid="{00000000-0005-0000-0000-00004F000000}"/>
    <cellStyle name="row_no_line" xfId="7" xr:uid="{00000000-0005-0000-0000-000050000000}"/>
    <cellStyle name="row_thin_line" xfId="5" xr:uid="{00000000-0005-0000-0000-000051000000}"/>
    <cellStyle name="Summary Column Name - IBM Cognos" xfId="85" xr:uid="{00000000-0005-0000-0000-000052000000}"/>
    <cellStyle name="Summary Column Name TM1 - IBM Cognos" xfId="86" xr:uid="{00000000-0005-0000-0000-000053000000}"/>
    <cellStyle name="Summary Row Name - IBM Cognos" xfId="87" xr:uid="{00000000-0005-0000-0000-000054000000}"/>
    <cellStyle name="Summary Row Name TM1 - IBM Cognos" xfId="88" xr:uid="{00000000-0005-0000-0000-000055000000}"/>
    <cellStyle name="Table Main" xfId="28" xr:uid="{00000000-0005-0000-0000-000056000000}"/>
    <cellStyle name="Table Rows" xfId="29" xr:uid="{00000000-0005-0000-0000-000057000000}"/>
    <cellStyle name="Table Sub" xfId="30" xr:uid="{00000000-0005-0000-0000-000058000000}"/>
    <cellStyle name="Unsaved Change - IBM Cognos" xfId="89" xr:uid="{00000000-0005-0000-0000-00005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006666"/>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9ECFF"/>
      <rgbColor rgb="00CC99FF"/>
      <rgbColor rgb="00FFCC99"/>
      <rgbColor rgb="003366FF"/>
      <rgbColor rgb="0033CCCC"/>
      <rgbColor rgb="0099CC00"/>
      <rgbColor rgb="00FFCC00"/>
      <rgbColor rgb="00FF9900"/>
      <rgbColor rgb="00FF6600"/>
      <rgbColor rgb="0000537F"/>
      <rgbColor rgb="00969696"/>
      <rgbColor rgb="00003366"/>
      <rgbColor rgb="00339966"/>
      <rgbColor rgb="00003300"/>
      <rgbColor rgb="00333300"/>
      <rgbColor rgb="00993300"/>
      <rgbColor rgb="00993366"/>
      <rgbColor rgb="001D1D1B"/>
      <rgbColor rgb="00333333"/>
    </indexedColors>
    <mruColors>
      <color rgb="FF0096D7"/>
      <color rgb="FFFFFFCC"/>
      <color rgb="FFD9F1FF"/>
      <color rgb="FF00537F"/>
      <color rgb="FFC9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GAM Brand Office">
      <a:dk1>
        <a:sysClr val="windowText" lastClr="000000"/>
      </a:dk1>
      <a:lt1>
        <a:sysClr val="window" lastClr="FFFFFF"/>
      </a:lt1>
      <a:dk2>
        <a:srgbClr val="0096D7"/>
      </a:dk2>
      <a:lt2>
        <a:srgbClr val="FFFFFF"/>
      </a:lt2>
      <a:accent1>
        <a:srgbClr val="0096D7"/>
      </a:accent1>
      <a:accent2>
        <a:srgbClr val="AFA091"/>
      </a:accent2>
      <a:accent3>
        <a:srgbClr val="7D9B5A"/>
      </a:accent3>
      <a:accent4>
        <a:srgbClr val="89CCCA"/>
      </a:accent4>
      <a:accent5>
        <a:srgbClr val="B26490"/>
      </a:accent5>
      <a:accent6>
        <a:srgbClr val="FCBF34"/>
      </a:accent6>
      <a:hlink>
        <a:srgbClr val="000000"/>
      </a:hlink>
      <a:folHlink>
        <a:srgbClr val="0096D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m.com/en/our-company/investor-relations/results-centre" TargetMode="External"/><Relationship Id="rId1" Type="http://schemas.openxmlformats.org/officeDocument/2006/relationships/hyperlink" Target="https://www.gam.com/en/our-company/investor-relations/results-cent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showGridLines="0" tabSelected="1" zoomScale="85" zoomScaleNormal="85" workbookViewId="0">
      <selection activeCell="J19" sqref="J19"/>
    </sheetView>
  </sheetViews>
  <sheetFormatPr defaultRowHeight="15" x14ac:dyDescent="0.25"/>
  <cols>
    <col min="1" max="1" width="44.28515625" customWidth="1"/>
  </cols>
  <sheetData>
    <row r="1" spans="1:1" ht="30" x14ac:dyDescent="0.4">
      <c r="A1" s="71" t="s">
        <v>0</v>
      </c>
    </row>
    <row r="3" spans="1:1" ht="23.25" x14ac:dyDescent="0.35">
      <c r="A3" s="36" t="s">
        <v>1</v>
      </c>
    </row>
    <row r="6" spans="1:1" s="34" customFormat="1" x14ac:dyDescent="0.2">
      <c r="A6" s="37" t="s">
        <v>2</v>
      </c>
    </row>
    <row r="7" spans="1:1" s="34" customFormat="1" x14ac:dyDescent="0.2">
      <c r="A7" s="37"/>
    </row>
    <row r="8" spans="1:1" s="34" customFormat="1" x14ac:dyDescent="0.2">
      <c r="A8" s="37" t="s">
        <v>3</v>
      </c>
    </row>
    <row r="9" spans="1:1" s="34" customFormat="1" x14ac:dyDescent="0.2">
      <c r="A9" s="37"/>
    </row>
    <row r="10" spans="1:1" s="34" customFormat="1" x14ac:dyDescent="0.2">
      <c r="A10" s="37" t="s">
        <v>4</v>
      </c>
    </row>
    <row r="11" spans="1:1" s="34" customFormat="1" x14ac:dyDescent="0.2">
      <c r="A11" s="38"/>
    </row>
    <row r="12" spans="1:1" s="34" customFormat="1" x14ac:dyDescent="0.2">
      <c r="A12" s="37" t="s">
        <v>5</v>
      </c>
    </row>
    <row r="13" spans="1:1" s="34" customFormat="1" x14ac:dyDescent="0.2">
      <c r="A13" s="38"/>
    </row>
    <row r="14" spans="1:1" s="34" customFormat="1" x14ac:dyDescent="0.2">
      <c r="A14" s="37" t="s">
        <v>6</v>
      </c>
    </row>
    <row r="15" spans="1:1" s="34" customFormat="1" x14ac:dyDescent="0.2">
      <c r="A15" s="38"/>
    </row>
    <row r="16" spans="1:1" s="34" customFormat="1" x14ac:dyDescent="0.2">
      <c r="A16" s="37" t="s">
        <v>7</v>
      </c>
    </row>
    <row r="17" spans="1:12" s="34" customFormat="1" x14ac:dyDescent="0.2">
      <c r="A17" s="38"/>
      <c r="B17" s="127"/>
      <c r="C17" s="127"/>
      <c r="D17" s="127"/>
      <c r="E17" s="127"/>
      <c r="F17" s="127"/>
      <c r="G17" s="127"/>
      <c r="H17" s="127"/>
      <c r="I17" s="127"/>
      <c r="J17" s="127"/>
      <c r="K17" s="127"/>
      <c r="L17" s="127"/>
    </row>
    <row r="18" spans="1:12" s="34" customFormat="1" x14ac:dyDescent="0.2">
      <c r="A18" s="37" t="s">
        <v>8</v>
      </c>
      <c r="B18" s="127"/>
      <c r="C18" s="127"/>
      <c r="D18" s="127"/>
      <c r="E18" s="127"/>
      <c r="F18" s="127"/>
      <c r="G18" s="127"/>
      <c r="H18" s="127"/>
      <c r="I18" s="127"/>
      <c r="J18" s="127"/>
      <c r="K18" s="127"/>
      <c r="L18" s="127"/>
    </row>
    <row r="19" spans="1:12" s="34" customFormat="1" x14ac:dyDescent="0.2">
      <c r="A19" s="37"/>
      <c r="B19" s="127"/>
      <c r="C19" s="127"/>
      <c r="D19" s="127"/>
      <c r="E19" s="127"/>
      <c r="F19" s="127"/>
      <c r="G19" s="127"/>
      <c r="H19" s="127"/>
      <c r="I19" s="127"/>
      <c r="J19" s="127"/>
      <c r="K19" s="127"/>
      <c r="L19" s="127"/>
    </row>
    <row r="20" spans="1:12" s="34" customFormat="1" x14ac:dyDescent="0.2">
      <c r="A20" s="37" t="s">
        <v>9</v>
      </c>
      <c r="B20" s="127"/>
      <c r="C20" s="127"/>
      <c r="D20" s="127"/>
      <c r="E20" s="127"/>
      <c r="F20" s="127"/>
      <c r="G20" s="127"/>
      <c r="H20" s="127"/>
      <c r="I20" s="127"/>
      <c r="J20" s="127"/>
      <c r="K20" s="127"/>
      <c r="L20" s="127"/>
    </row>
    <row r="21" spans="1:12" s="34" customFormat="1" x14ac:dyDescent="0.2">
      <c r="A21" s="38"/>
      <c r="B21" s="127"/>
      <c r="C21" s="127"/>
      <c r="D21" s="127"/>
      <c r="E21" s="127"/>
      <c r="F21" s="127"/>
      <c r="G21" s="127"/>
      <c r="H21" s="127"/>
      <c r="I21" s="127"/>
      <c r="J21" s="127"/>
      <c r="K21" s="127"/>
      <c r="L21" s="127"/>
    </row>
    <row r="22" spans="1:12" s="34" customFormat="1" x14ac:dyDescent="0.2">
      <c r="A22" s="37" t="s">
        <v>10</v>
      </c>
      <c r="B22" s="127"/>
      <c r="C22" s="127"/>
      <c r="D22" s="127"/>
      <c r="E22" s="127"/>
      <c r="F22" s="127"/>
      <c r="G22" s="127"/>
      <c r="H22" s="127"/>
      <c r="I22" s="127"/>
      <c r="J22" s="127"/>
      <c r="K22" s="127"/>
      <c r="L22" s="127"/>
    </row>
    <row r="23" spans="1:12" s="34" customFormat="1" x14ac:dyDescent="0.2">
      <c r="A23" s="37"/>
      <c r="B23" s="127"/>
      <c r="C23" s="127"/>
      <c r="D23" s="127"/>
      <c r="E23" s="127"/>
      <c r="F23" s="127"/>
      <c r="G23" s="127"/>
      <c r="H23" s="127"/>
      <c r="I23" s="127"/>
      <c r="J23" s="127"/>
      <c r="K23" s="127"/>
      <c r="L23" s="127"/>
    </row>
    <row r="24" spans="1:12" s="34" customFormat="1" x14ac:dyDescent="0.2">
      <c r="A24" s="37" t="s">
        <v>11</v>
      </c>
      <c r="B24" s="127"/>
      <c r="C24" s="127"/>
      <c r="D24" s="127"/>
      <c r="E24" s="127"/>
      <c r="F24" s="127"/>
      <c r="G24" s="127"/>
      <c r="H24" s="127"/>
      <c r="I24" s="127"/>
      <c r="J24" s="127"/>
      <c r="K24" s="127"/>
      <c r="L24" s="127"/>
    </row>
    <row r="25" spans="1:12" s="34" customFormat="1" ht="12.75" x14ac:dyDescent="0.2">
      <c r="A25" s="127"/>
      <c r="B25" s="127"/>
      <c r="C25" s="127"/>
      <c r="D25" s="127"/>
      <c r="E25" s="127"/>
      <c r="F25" s="127"/>
      <c r="G25" s="127"/>
      <c r="H25" s="127"/>
      <c r="I25" s="127"/>
      <c r="J25" s="127"/>
      <c r="K25" s="127"/>
      <c r="L25" s="127"/>
    </row>
    <row r="26" spans="1:12" s="34" customFormat="1" x14ac:dyDescent="0.2">
      <c r="A26" s="37" t="s">
        <v>12</v>
      </c>
      <c r="B26" s="127"/>
      <c r="C26" s="127"/>
      <c r="D26" s="127"/>
      <c r="E26" s="127"/>
      <c r="F26" s="127"/>
      <c r="G26" s="127"/>
      <c r="H26" s="127"/>
      <c r="I26" s="127"/>
      <c r="J26" s="127"/>
      <c r="K26" s="127"/>
      <c r="L26" s="127"/>
    </row>
    <row r="30" spans="1:12" s="85" customFormat="1" ht="43.5" customHeight="1" x14ac:dyDescent="0.2">
      <c r="A30" s="344" t="s">
        <v>13</v>
      </c>
      <c r="B30" s="344"/>
      <c r="C30" s="344"/>
      <c r="D30" s="344"/>
      <c r="E30" s="344"/>
      <c r="F30" s="344"/>
      <c r="G30" s="344"/>
      <c r="H30" s="344"/>
      <c r="I30" s="83"/>
      <c r="J30" s="83"/>
      <c r="K30" s="83"/>
      <c r="L30" s="83"/>
    </row>
    <row r="31" spans="1:12" s="85" customFormat="1" ht="12.75" customHeight="1" x14ac:dyDescent="0.2">
      <c r="A31" s="346" t="s">
        <v>14</v>
      </c>
      <c r="B31" s="346"/>
      <c r="C31" s="346"/>
      <c r="D31" s="346"/>
      <c r="E31" s="346"/>
      <c r="F31" s="84"/>
      <c r="G31" s="84"/>
      <c r="H31" s="84"/>
      <c r="I31" s="83"/>
      <c r="J31" s="83"/>
      <c r="K31" s="83"/>
      <c r="L31" s="83"/>
    </row>
    <row r="32" spans="1:12" s="85" customFormat="1" ht="12.75" x14ac:dyDescent="0.2">
      <c r="A32" s="127"/>
      <c r="B32" s="127"/>
      <c r="C32" s="127"/>
      <c r="D32" s="127"/>
      <c r="E32" s="127"/>
      <c r="F32" s="127"/>
      <c r="G32" s="127"/>
      <c r="H32" s="127"/>
      <c r="I32" s="127"/>
      <c r="J32" s="127"/>
      <c r="K32" s="127"/>
      <c r="L32" s="127"/>
    </row>
    <row r="33" spans="1:12" s="85" customFormat="1" ht="51.75" customHeight="1" x14ac:dyDescent="0.2">
      <c r="A33" s="345" t="s">
        <v>15</v>
      </c>
      <c r="B33" s="345"/>
      <c r="C33" s="345"/>
      <c r="D33" s="345"/>
      <c r="E33" s="345"/>
      <c r="F33" s="345"/>
      <c r="G33" s="345"/>
      <c r="H33" s="345"/>
      <c r="I33" s="10"/>
      <c r="J33" s="10"/>
      <c r="K33" s="10"/>
      <c r="L33" s="10"/>
    </row>
    <row r="34" spans="1:12" x14ac:dyDescent="0.25">
      <c r="A34" s="10"/>
      <c r="B34" s="10"/>
      <c r="C34" s="10"/>
      <c r="D34" s="10"/>
      <c r="E34" s="10"/>
      <c r="F34" s="10"/>
      <c r="G34" s="10"/>
      <c r="H34" s="10"/>
      <c r="I34" s="10"/>
      <c r="J34" s="10"/>
      <c r="K34" s="10"/>
      <c r="L34" s="10"/>
    </row>
  </sheetData>
  <mergeCells count="3">
    <mergeCell ref="A30:H30"/>
    <mergeCell ref="A33:H33"/>
    <mergeCell ref="A31:E31"/>
  </mergeCells>
  <phoneticPr fontId="8" type="noConversion"/>
  <hyperlinks>
    <hyperlink ref="A18" location="'6b) Investment Mangement AuM'!A1" display="6b) Investment Management: AuM breakdowns" xr:uid="{00000000-0004-0000-0000-000000000000}"/>
    <hyperlink ref="A22" location="'6d) Private Labelling AuM'!A1" display="6d) Private Labelling: AuM breakdowns" xr:uid="{00000000-0004-0000-0000-000001000000}"/>
    <hyperlink ref="A16" location="'6a) AuM development'!A1" display="6a) AuM development" xr:uid="{00000000-0004-0000-0000-000002000000}"/>
    <hyperlink ref="A6" location="'1) Income statement'!A1" display="1) Income statement" xr:uid="{00000000-0004-0000-0000-000003000000}"/>
    <hyperlink ref="A12" location="'4) Balance sheet'!A1" display="4) Balance sheet" xr:uid="{00000000-0004-0000-0000-000004000000}"/>
    <hyperlink ref="A26" location="'8) FX rates'!A1" display="8) Foreign exchange rates" xr:uid="{00000000-0004-0000-0000-000005000000}"/>
    <hyperlink ref="A8" location="'2) IM and PL key figures'!A1" display="2) Investment Management and Private Labelling: Key figures" xr:uid="{00000000-0004-0000-0000-000006000000}"/>
    <hyperlink ref="A31" r:id="rId1" xr:uid="{00000000-0004-0000-0000-000007000000}"/>
    <hyperlink ref="A14" location="'5) Statement of cash flows'!A1" display="5) Statement of cash flows" xr:uid="{00000000-0004-0000-0000-000008000000}"/>
    <hyperlink ref="A20" location="'6c) Investment Management flows'!A1" display="6c) Investment Management: Net flow breakdowns" xr:uid="{00000000-0004-0000-0000-000009000000}"/>
    <hyperlink ref="A24" location="'7) Share information'!A1" display="7) Share information and treasury shares" xr:uid="{00000000-0004-0000-0000-00000A000000}"/>
    <hyperlink ref="A10" location="'3) Performance fees'!A1" display="3) Performance fees eligibale assets and income" xr:uid="{00000000-0004-0000-0000-00000B000000}"/>
    <hyperlink ref="A31:E31" r:id="rId2" display="https://www.gam.com/en/our-company/investor-relations/results-centre" xr:uid="{00000000-0004-0000-0000-00000C000000}"/>
  </hyperlinks>
  <pageMargins left="0.55118110236220474" right="0.55118110236220474" top="0.78740157480314965" bottom="0.78740157480314965" header="0.51181102362204722" footer="0.51181102362204722"/>
  <pageSetup paperSize="9" scale="89" orientation="landscape"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9984D-1C3B-480B-BD20-510F3A4AF707}">
  <sheetPr>
    <pageSetUpPr fitToPage="1"/>
  </sheetPr>
  <dimension ref="A1:Q32"/>
  <sheetViews>
    <sheetView showGridLines="0" zoomScaleNormal="100" workbookViewId="0">
      <selection activeCell="B46" sqref="B46"/>
    </sheetView>
  </sheetViews>
  <sheetFormatPr defaultRowHeight="15" x14ac:dyDescent="0.25"/>
  <cols>
    <col min="1" max="1" width="38" customWidth="1"/>
    <col min="2" max="10" width="14.42578125" customWidth="1"/>
    <col min="11" max="11" width="15.28515625" customWidth="1"/>
    <col min="12" max="12" width="15.140625" customWidth="1"/>
    <col min="13" max="13" width="15.140625" style="267" customWidth="1"/>
    <col min="14" max="14" width="15.5703125" customWidth="1"/>
    <col min="15" max="15" width="15.42578125" customWidth="1"/>
    <col min="16" max="16" width="15.42578125" style="267" customWidth="1"/>
    <col min="17" max="17" width="16.140625" customWidth="1"/>
  </cols>
  <sheetData>
    <row r="1" spans="1:17" s="255" customFormat="1" ht="23.25" x14ac:dyDescent="0.35">
      <c r="A1" s="265" t="s">
        <v>254</v>
      </c>
      <c r="B1" s="265"/>
      <c r="C1" s="265"/>
      <c r="D1" s="265"/>
      <c r="E1" s="265"/>
      <c r="F1" s="265"/>
      <c r="G1" s="265"/>
      <c r="H1" s="265"/>
      <c r="I1" s="265"/>
      <c r="J1" s="265"/>
      <c r="K1" s="265"/>
      <c r="L1" s="265"/>
      <c r="M1" s="265"/>
      <c r="N1" s="265"/>
      <c r="O1" s="265"/>
      <c r="P1" s="265"/>
      <c r="Q1" s="265"/>
    </row>
    <row r="4" spans="1:17" x14ac:dyDescent="0.25">
      <c r="A4" s="255"/>
      <c r="B4" s="264" t="s">
        <v>17</v>
      </c>
      <c r="C4" s="278" t="s">
        <v>18</v>
      </c>
      <c r="D4" s="264" t="s">
        <v>19</v>
      </c>
      <c r="E4" s="264" t="s">
        <v>20</v>
      </c>
      <c r="F4" s="278" t="s">
        <v>21</v>
      </c>
      <c r="G4" s="264" t="s">
        <v>22</v>
      </c>
      <c r="H4" s="264" t="s">
        <v>23</v>
      </c>
      <c r="I4" s="278" t="s">
        <v>24</v>
      </c>
      <c r="J4" s="264" t="s">
        <v>25</v>
      </c>
      <c r="K4" s="264" t="s">
        <v>26</v>
      </c>
      <c r="L4" s="278" t="s">
        <v>27</v>
      </c>
      <c r="M4" s="264" t="s">
        <v>28</v>
      </c>
      <c r="N4" s="264" t="s">
        <v>29</v>
      </c>
      <c r="O4" s="278" t="s">
        <v>30</v>
      </c>
      <c r="P4" s="264" t="s">
        <v>31</v>
      </c>
      <c r="Q4" s="264" t="s">
        <v>32</v>
      </c>
    </row>
    <row r="5" spans="1:17" ht="20.25" customHeight="1" thickBot="1" x14ac:dyDescent="0.3">
      <c r="A5" s="190"/>
      <c r="B5" s="190"/>
      <c r="C5" s="190"/>
      <c r="D5" s="190"/>
      <c r="E5" s="190"/>
      <c r="F5" s="190"/>
      <c r="G5" s="190"/>
      <c r="H5" s="190"/>
      <c r="I5" s="190"/>
      <c r="J5" s="190"/>
      <c r="K5" s="266" t="s">
        <v>255</v>
      </c>
      <c r="L5" s="279" t="s">
        <v>255</v>
      </c>
      <c r="M5" s="266" t="s">
        <v>255</v>
      </c>
      <c r="N5" s="266" t="s">
        <v>255</v>
      </c>
      <c r="O5" s="279" t="s">
        <v>255</v>
      </c>
      <c r="P5" s="266" t="s">
        <v>255</v>
      </c>
      <c r="Q5" s="266" t="s">
        <v>255</v>
      </c>
    </row>
    <row r="6" spans="1:17" ht="3.75" customHeight="1" x14ac:dyDescent="0.25">
      <c r="A6" s="268"/>
      <c r="B6" s="268"/>
      <c r="C6" s="268"/>
      <c r="D6" s="268"/>
      <c r="E6" s="268"/>
      <c r="F6" s="268"/>
      <c r="G6" s="268"/>
      <c r="H6" s="268"/>
      <c r="I6" s="268"/>
      <c r="J6" s="268"/>
      <c r="K6" s="268"/>
      <c r="L6" s="268"/>
      <c r="M6" s="269"/>
      <c r="N6" s="263"/>
      <c r="O6" s="263"/>
      <c r="P6" s="269"/>
      <c r="Q6" s="263"/>
    </row>
    <row r="7" spans="1:17" x14ac:dyDescent="0.25">
      <c r="A7" s="255" t="s">
        <v>256</v>
      </c>
      <c r="B7" s="255"/>
      <c r="C7" s="255"/>
      <c r="D7" s="255"/>
      <c r="E7" s="255"/>
      <c r="F7" s="255"/>
      <c r="G7" s="255"/>
      <c r="H7" s="255"/>
      <c r="I7" s="255"/>
      <c r="J7" s="255"/>
      <c r="K7" s="255"/>
      <c r="L7" s="255"/>
      <c r="N7" s="190"/>
      <c r="O7" s="190"/>
      <c r="Q7" s="190"/>
    </row>
    <row r="8" spans="1:17" ht="3.75" customHeight="1" thickBot="1" x14ac:dyDescent="0.3">
      <c r="A8" s="270"/>
      <c r="B8" s="270"/>
      <c r="C8" s="270"/>
      <c r="D8" s="270"/>
      <c r="E8" s="270"/>
      <c r="F8" s="270"/>
      <c r="G8" s="270"/>
      <c r="H8" s="270"/>
      <c r="I8" s="270"/>
      <c r="J8" s="270"/>
      <c r="K8" s="270"/>
      <c r="L8" s="270"/>
      <c r="M8" s="271"/>
      <c r="N8" s="262"/>
      <c r="O8" s="262"/>
      <c r="P8" s="271"/>
      <c r="Q8" s="262"/>
    </row>
    <row r="9" spans="1:17" ht="3.75" customHeight="1" x14ac:dyDescent="0.25">
      <c r="A9" s="272"/>
      <c r="B9" s="272"/>
      <c r="C9" s="272"/>
      <c r="D9" s="272"/>
      <c r="E9" s="272"/>
      <c r="F9" s="272"/>
      <c r="G9" s="272"/>
      <c r="H9" s="272"/>
      <c r="I9" s="272"/>
      <c r="J9" s="272"/>
      <c r="K9" s="272"/>
      <c r="L9" s="272"/>
      <c r="N9" s="190"/>
      <c r="O9" s="190"/>
      <c r="Q9" s="190"/>
    </row>
    <row r="11" spans="1:17" x14ac:dyDescent="0.25">
      <c r="A11" s="147" t="s">
        <v>250</v>
      </c>
      <c r="B11" s="261"/>
      <c r="C11" s="261"/>
      <c r="D11" s="261"/>
      <c r="E11" s="261"/>
      <c r="F11" s="261"/>
      <c r="G11" s="261"/>
      <c r="H11" s="261"/>
      <c r="I11" s="261"/>
      <c r="J11" s="261"/>
      <c r="K11" s="261"/>
      <c r="L11" s="246"/>
      <c r="M11" s="261"/>
      <c r="N11" s="261"/>
      <c r="O11" s="246"/>
      <c r="P11" s="261"/>
      <c r="Q11" s="261"/>
    </row>
    <row r="12" spans="1:17" x14ac:dyDescent="0.25">
      <c r="A12" s="280" t="s">
        <v>226</v>
      </c>
      <c r="B12" s="283">
        <v>-0.2</v>
      </c>
      <c r="C12" s="282">
        <f>-2.3+1.4</f>
        <v>-0.89999999999999991</v>
      </c>
      <c r="D12" s="283">
        <v>-0.2</v>
      </c>
      <c r="E12" s="283">
        <f>-1.5+0.8</f>
        <v>-0.7</v>
      </c>
      <c r="F12" s="282">
        <f>-2.3+0.3</f>
        <v>-1.9999999999999998</v>
      </c>
      <c r="G12" s="283">
        <v>-1.1000000000000001</v>
      </c>
      <c r="H12" s="283">
        <f>-1+0.1</f>
        <v>-0.9</v>
      </c>
      <c r="I12" s="282">
        <f>-1.4-0.4</f>
        <v>-1.7999999999999998</v>
      </c>
      <c r="J12" s="283">
        <f>I12-K12</f>
        <v>-0.69999999999999973</v>
      </c>
      <c r="K12" s="283">
        <f>-0.6-0.5</f>
        <v>-1.1000000000000001</v>
      </c>
      <c r="L12" s="282">
        <v>-2.8</v>
      </c>
      <c r="M12" s="283">
        <f>-1.1-0.3</f>
        <v>-1.4000000000000001</v>
      </c>
      <c r="N12" s="283">
        <f>-1.1-0.3</f>
        <v>-1.4000000000000001</v>
      </c>
      <c r="O12" s="282">
        <v>-6.8</v>
      </c>
      <c r="P12" s="283">
        <f>-1.2-0.2</f>
        <v>-1.4</v>
      </c>
      <c r="Q12" s="283">
        <f>-5.5+0.1</f>
        <v>-5.4</v>
      </c>
    </row>
    <row r="13" spans="1:17" x14ac:dyDescent="0.25">
      <c r="A13" s="280" t="s">
        <v>159</v>
      </c>
      <c r="B13" s="283">
        <v>-0.70716637400000004</v>
      </c>
      <c r="C13" s="282">
        <v>-1</v>
      </c>
      <c r="D13" s="283">
        <v>-0.8</v>
      </c>
      <c r="E13" s="283">
        <v>-0.2</v>
      </c>
      <c r="F13" s="282">
        <v>-1</v>
      </c>
      <c r="G13" s="283">
        <v>-0.8</v>
      </c>
      <c r="H13" s="283">
        <v>-0.2</v>
      </c>
      <c r="I13" s="282">
        <v>-0.6</v>
      </c>
      <c r="J13" s="283">
        <f t="shared" ref="J13:J16" si="0">I13-K13</f>
        <v>-0.3</v>
      </c>
      <c r="K13" s="283">
        <v>-0.3</v>
      </c>
      <c r="L13" s="282">
        <v>0.30000000000000004</v>
      </c>
      <c r="M13" s="283">
        <v>0.20000000000000004</v>
      </c>
      <c r="N13" s="283">
        <v>0.1</v>
      </c>
      <c r="O13" s="282">
        <v>-0.7</v>
      </c>
      <c r="P13" s="283">
        <v>0.1</v>
      </c>
      <c r="Q13" s="283">
        <v>-0.8</v>
      </c>
    </row>
    <row r="14" spans="1:17" x14ac:dyDescent="0.25">
      <c r="A14" s="76" t="s">
        <v>227</v>
      </c>
      <c r="B14" s="283">
        <v>0</v>
      </c>
      <c r="C14" s="282">
        <v>-0.6</v>
      </c>
      <c r="D14" s="283">
        <v>-0.7</v>
      </c>
      <c r="E14" s="283">
        <v>0</v>
      </c>
      <c r="F14" s="282">
        <v>-0.8</v>
      </c>
      <c r="G14" s="283">
        <v>-0.2</v>
      </c>
      <c r="H14" s="283">
        <v>-0.6</v>
      </c>
      <c r="I14" s="282">
        <v>0</v>
      </c>
      <c r="J14" s="283">
        <f t="shared" si="0"/>
        <v>-0.2</v>
      </c>
      <c r="K14" s="283">
        <v>0.2</v>
      </c>
      <c r="L14" s="282">
        <v>-0.2</v>
      </c>
      <c r="M14" s="283">
        <v>0</v>
      </c>
      <c r="N14" s="283">
        <v>-0.2</v>
      </c>
      <c r="O14" s="282">
        <v>-0.8</v>
      </c>
      <c r="P14" s="283">
        <v>-0.8</v>
      </c>
      <c r="Q14" s="283">
        <v>0</v>
      </c>
    </row>
    <row r="15" spans="1:17" x14ac:dyDescent="0.25">
      <c r="A15" s="239" t="s">
        <v>228</v>
      </c>
      <c r="B15" s="283"/>
      <c r="C15" s="282"/>
      <c r="D15" s="283"/>
      <c r="E15" s="283"/>
      <c r="F15" s="282"/>
      <c r="G15" s="283"/>
      <c r="H15" s="283"/>
      <c r="I15" s="282"/>
      <c r="J15" s="283"/>
      <c r="K15" s="283"/>
      <c r="L15" s="282"/>
      <c r="M15" s="283"/>
      <c r="N15" s="283"/>
      <c r="O15" s="282"/>
      <c r="P15" s="283"/>
      <c r="Q15" s="283"/>
    </row>
    <row r="16" spans="1:17" x14ac:dyDescent="0.25">
      <c r="A16" s="280" t="s">
        <v>228</v>
      </c>
      <c r="B16" s="283">
        <v>-2.1</v>
      </c>
      <c r="C16" s="282">
        <f>-0.4-1.4</f>
        <v>-1.7999999999999998</v>
      </c>
      <c r="D16" s="283">
        <v>-1</v>
      </c>
      <c r="E16" s="283">
        <v>-0.8</v>
      </c>
      <c r="F16" s="282">
        <f>-0.5-0.3</f>
        <v>-0.8</v>
      </c>
      <c r="G16" s="283">
        <v>-0.3</v>
      </c>
      <c r="H16" s="283">
        <f>-0.4-0.1</f>
        <v>-0.5</v>
      </c>
      <c r="I16" s="282">
        <f>-0.5+0.4</f>
        <v>-9.9999999999999978E-2</v>
      </c>
      <c r="J16" s="283">
        <f t="shared" si="0"/>
        <v>-0.3</v>
      </c>
      <c r="K16" s="283">
        <f>-0.3+0.5</f>
        <v>0.2</v>
      </c>
      <c r="L16" s="282">
        <v>-1.6</v>
      </c>
      <c r="M16" s="283">
        <f>-1.3+0.3</f>
        <v>-1</v>
      </c>
      <c r="N16" s="283">
        <f>-0.9+0.3</f>
        <v>-0.60000000000000009</v>
      </c>
      <c r="O16" s="282">
        <v>-1.8</v>
      </c>
      <c r="P16" s="283">
        <f>0.1+0.2</f>
        <v>0.30000000000000004</v>
      </c>
      <c r="Q16" s="283">
        <f>-2-0.1</f>
        <v>-2.1</v>
      </c>
    </row>
    <row r="17" spans="1:17" x14ac:dyDescent="0.25">
      <c r="A17" s="148" t="s">
        <v>251</v>
      </c>
      <c r="B17" s="283">
        <v>0</v>
      </c>
      <c r="C17" s="284">
        <v>-0.1</v>
      </c>
      <c r="D17" s="283">
        <v>0.1</v>
      </c>
      <c r="E17" s="283">
        <v>-0.1</v>
      </c>
      <c r="F17" s="284">
        <v>-0.1</v>
      </c>
      <c r="G17" s="283">
        <v>-0.1</v>
      </c>
      <c r="H17" s="283">
        <v>0</v>
      </c>
      <c r="I17" s="284">
        <v>-0.1</v>
      </c>
      <c r="J17" s="283">
        <v>0</v>
      </c>
      <c r="K17" s="285">
        <v>-0.1</v>
      </c>
      <c r="L17" s="284">
        <v>-0.1</v>
      </c>
      <c r="M17" s="283">
        <v>0</v>
      </c>
      <c r="N17" s="285">
        <v>-0.1</v>
      </c>
      <c r="O17" s="284">
        <v>-0.5</v>
      </c>
      <c r="P17" s="285">
        <v>-0.3</v>
      </c>
      <c r="Q17" s="285">
        <v>-0.2</v>
      </c>
    </row>
    <row r="18" spans="1:17" x14ac:dyDescent="0.25">
      <c r="A18" s="273" t="s">
        <v>206</v>
      </c>
      <c r="B18" s="286">
        <v>-3</v>
      </c>
      <c r="C18" s="274">
        <v>-4.4000000000000004</v>
      </c>
      <c r="D18" s="286">
        <v>-2.6000000000000005</v>
      </c>
      <c r="E18" s="286">
        <v>-1.8</v>
      </c>
      <c r="F18" s="274">
        <v>-4.7</v>
      </c>
      <c r="G18" s="286">
        <v>-2.5</v>
      </c>
      <c r="H18" s="286">
        <v>-2.2000000000000002</v>
      </c>
      <c r="I18" s="274">
        <v>-2.6</v>
      </c>
      <c r="J18" s="286">
        <v>-1.5</v>
      </c>
      <c r="K18" s="286">
        <v>-1.1000000000000001</v>
      </c>
      <c r="L18" s="274">
        <v>-4.4000000000000004</v>
      </c>
      <c r="M18" s="286">
        <v>-2.2000000000000002</v>
      </c>
      <c r="N18" s="286">
        <v>-2.2000000000000002</v>
      </c>
      <c r="O18" s="274">
        <v>-10.6</v>
      </c>
      <c r="P18" s="286">
        <v>-2.1</v>
      </c>
      <c r="Q18" s="286">
        <v>-8.5</v>
      </c>
    </row>
    <row r="19" spans="1:17" ht="15.75" thickBot="1" x14ac:dyDescent="0.3">
      <c r="A19" s="190"/>
      <c r="B19" s="190"/>
      <c r="C19" s="190"/>
      <c r="D19" s="190"/>
      <c r="E19" s="190"/>
      <c r="F19" s="190"/>
      <c r="G19" s="190"/>
      <c r="H19" s="190"/>
      <c r="I19" s="190"/>
      <c r="J19" s="190"/>
      <c r="K19" s="190"/>
      <c r="L19" s="190"/>
      <c r="M19" s="287"/>
      <c r="N19" s="288"/>
      <c r="O19" s="288"/>
      <c r="P19" s="287"/>
      <c r="Q19" s="288"/>
    </row>
    <row r="20" spans="1:17" ht="3.75" customHeight="1" x14ac:dyDescent="0.25">
      <c r="A20" s="268"/>
      <c r="B20" s="268"/>
      <c r="C20" s="268"/>
      <c r="D20" s="268"/>
      <c r="E20" s="268"/>
      <c r="F20" s="268"/>
      <c r="G20" s="268"/>
      <c r="H20" s="268"/>
      <c r="I20" s="268"/>
      <c r="J20" s="268"/>
      <c r="K20" s="268"/>
      <c r="L20" s="268"/>
      <c r="M20" s="289"/>
      <c r="N20" s="290"/>
      <c r="O20" s="290"/>
      <c r="P20" s="289"/>
      <c r="Q20" s="290"/>
    </row>
    <row r="21" spans="1:17" s="255" customFormat="1" ht="12.75" x14ac:dyDescent="0.2">
      <c r="A21" s="255" t="s">
        <v>230</v>
      </c>
      <c r="M21" s="275"/>
      <c r="N21" s="258"/>
      <c r="O21" s="258"/>
      <c r="P21" s="275"/>
      <c r="Q21" s="258"/>
    </row>
    <row r="22" spans="1:17" ht="3.75" customHeight="1" thickBot="1" x14ac:dyDescent="0.3">
      <c r="A22" s="270"/>
      <c r="B22" s="270"/>
      <c r="C22" s="270"/>
      <c r="D22" s="270"/>
      <c r="E22" s="270"/>
      <c r="F22" s="270"/>
      <c r="G22" s="270"/>
      <c r="H22" s="270"/>
      <c r="I22" s="270"/>
      <c r="J22" s="270"/>
      <c r="K22" s="270"/>
      <c r="L22" s="270"/>
      <c r="M22" s="276"/>
      <c r="N22" s="257"/>
      <c r="O22" s="257"/>
      <c r="P22" s="276"/>
      <c r="Q22" s="257"/>
    </row>
    <row r="23" spans="1:17" ht="3.75" customHeight="1" x14ac:dyDescent="0.25">
      <c r="A23" s="272"/>
      <c r="B23" s="272"/>
      <c r="C23" s="272"/>
      <c r="D23" s="272">
        <f>C23-E23</f>
        <v>0</v>
      </c>
      <c r="E23" s="272"/>
      <c r="F23" s="272"/>
      <c r="G23" s="272"/>
      <c r="H23" s="272"/>
      <c r="I23" s="272"/>
      <c r="J23" s="272"/>
      <c r="K23" s="272"/>
      <c r="L23" s="272"/>
      <c r="M23" s="275"/>
      <c r="N23" s="256"/>
      <c r="O23" s="256"/>
      <c r="P23" s="275"/>
      <c r="Q23" s="256"/>
    </row>
    <row r="24" spans="1:17" x14ac:dyDescent="0.25">
      <c r="A24" s="255" t="s">
        <v>231</v>
      </c>
      <c r="B24" s="260">
        <v>-1.6</v>
      </c>
      <c r="C24" s="248">
        <v>-2.2999999999999998</v>
      </c>
      <c r="D24" s="260">
        <v>-1.5</v>
      </c>
      <c r="E24" s="260">
        <v>-1.4</v>
      </c>
      <c r="F24" s="248">
        <v>-3.2</v>
      </c>
      <c r="G24" s="260">
        <v>-1.9000000000000001</v>
      </c>
      <c r="H24" s="260">
        <v>-1.3</v>
      </c>
      <c r="I24" s="248">
        <v>-1.6</v>
      </c>
      <c r="J24" s="277">
        <v>-0.8</v>
      </c>
      <c r="K24" s="277">
        <v>-0.8</v>
      </c>
      <c r="L24" s="248">
        <v>-2</v>
      </c>
      <c r="M24" s="277">
        <v>-1</v>
      </c>
      <c r="N24" s="277">
        <v>-1</v>
      </c>
      <c r="O24" s="248">
        <v>-4.7</v>
      </c>
      <c r="P24" s="277">
        <v>0.1</v>
      </c>
      <c r="Q24" s="277">
        <v>-4.8</v>
      </c>
    </row>
    <row r="25" spans="1:17" x14ac:dyDescent="0.25">
      <c r="A25" s="190" t="s">
        <v>232</v>
      </c>
      <c r="B25" s="260">
        <v>-1.4</v>
      </c>
      <c r="C25" s="248">
        <v>-2</v>
      </c>
      <c r="D25" s="260">
        <v>-1</v>
      </c>
      <c r="E25" s="260">
        <v>-0.3</v>
      </c>
      <c r="F25" s="248">
        <v>-1.4</v>
      </c>
      <c r="G25" s="260">
        <v>-0.49999999999999989</v>
      </c>
      <c r="H25" s="260">
        <v>-0.9</v>
      </c>
      <c r="I25" s="248">
        <v>-0.9</v>
      </c>
      <c r="J25" s="277">
        <v>-0.7</v>
      </c>
      <c r="K25" s="277">
        <v>-0.2</v>
      </c>
      <c r="L25" s="248">
        <v>-2.2999999999999998</v>
      </c>
      <c r="M25" s="277">
        <v>-1.2</v>
      </c>
      <c r="N25" s="277">
        <v>-1.1000000000000001</v>
      </c>
      <c r="O25" s="248">
        <v>-5.4</v>
      </c>
      <c r="P25" s="277">
        <v>-1.9000000000000004</v>
      </c>
      <c r="Q25" s="277">
        <v>-3.5</v>
      </c>
    </row>
    <row r="26" spans="1:17" x14ac:dyDescent="0.25">
      <c r="A26" s="255" t="s">
        <v>233</v>
      </c>
      <c r="B26" s="260">
        <v>0</v>
      </c>
      <c r="C26" s="248">
        <v>-0.1</v>
      </c>
      <c r="D26" s="260">
        <v>9.0000000000000011E-2</v>
      </c>
      <c r="E26" s="260">
        <v>-0.1</v>
      </c>
      <c r="F26" s="248">
        <v>-0.1</v>
      </c>
      <c r="G26" s="260">
        <v>-0.1</v>
      </c>
      <c r="H26" s="260">
        <v>0</v>
      </c>
      <c r="I26" s="248">
        <v>-0.1</v>
      </c>
      <c r="J26" s="277">
        <v>0</v>
      </c>
      <c r="K26" s="277">
        <v>-0.1</v>
      </c>
      <c r="L26" s="248">
        <v>-0.1</v>
      </c>
      <c r="M26" s="277">
        <v>0</v>
      </c>
      <c r="N26" s="277">
        <v>-0.1</v>
      </c>
      <c r="O26" s="248">
        <v>-0.5</v>
      </c>
      <c r="P26" s="277">
        <v>-0.3</v>
      </c>
      <c r="Q26" s="277">
        <v>-0.2</v>
      </c>
    </row>
    <row r="27" spans="1:17" x14ac:dyDescent="0.25">
      <c r="A27" s="273" t="s">
        <v>206</v>
      </c>
      <c r="B27" s="259">
        <v>-3</v>
      </c>
      <c r="C27" s="274">
        <v>-4.4000000000000004</v>
      </c>
      <c r="D27" s="259">
        <v>-2.6000000000000005</v>
      </c>
      <c r="E27" s="259">
        <v>-1.8</v>
      </c>
      <c r="F27" s="274">
        <v>-4.7</v>
      </c>
      <c r="G27" s="259">
        <v>-2.5</v>
      </c>
      <c r="H27" s="259">
        <v>-2.2000000000000002</v>
      </c>
      <c r="I27" s="274">
        <v>-2.6</v>
      </c>
      <c r="J27" s="259">
        <f t="shared" ref="J27:P27" si="1">SUM(J24:J26)</f>
        <v>-1.5</v>
      </c>
      <c r="K27" s="259">
        <f t="shared" si="1"/>
        <v>-1.1000000000000001</v>
      </c>
      <c r="L27" s="274">
        <f t="shared" si="1"/>
        <v>-4.3999999999999995</v>
      </c>
      <c r="M27" s="259">
        <f t="shared" si="1"/>
        <v>-2.2000000000000002</v>
      </c>
      <c r="N27" s="259">
        <f t="shared" si="1"/>
        <v>-2.2000000000000002</v>
      </c>
      <c r="O27" s="274">
        <f t="shared" si="1"/>
        <v>-10.600000000000001</v>
      </c>
      <c r="P27" s="259">
        <f t="shared" si="1"/>
        <v>-2.1</v>
      </c>
      <c r="Q27" s="259">
        <f>SUM(Q24:Q26)</f>
        <v>-8.5</v>
      </c>
    </row>
    <row r="28" spans="1:17" x14ac:dyDescent="0.25">
      <c r="A28" s="190"/>
      <c r="B28" s="190"/>
      <c r="C28" s="190"/>
      <c r="D28" s="190"/>
      <c r="E28" s="190"/>
      <c r="F28" s="190"/>
      <c r="G28" s="190"/>
      <c r="H28" s="190"/>
      <c r="I28" s="190"/>
      <c r="J28" s="190"/>
      <c r="K28" s="190"/>
      <c r="L28" s="190"/>
      <c r="N28" s="190"/>
      <c r="O28" s="190"/>
      <c r="Q28" s="190"/>
    </row>
    <row r="29" spans="1:17" x14ac:dyDescent="0.25">
      <c r="A29" s="291" t="s">
        <v>257</v>
      </c>
      <c r="B29" s="190"/>
      <c r="C29" s="190"/>
      <c r="D29" s="190"/>
      <c r="E29" s="190"/>
      <c r="F29" s="190"/>
      <c r="G29" s="190"/>
      <c r="H29" s="190"/>
      <c r="I29" s="190"/>
      <c r="J29" s="190"/>
      <c r="K29" s="190"/>
      <c r="L29" s="190"/>
      <c r="O29" s="190"/>
      <c r="Q29" s="190"/>
    </row>
    <row r="30" spans="1:17" ht="5.25" customHeight="1" x14ac:dyDescent="0.25">
      <c r="A30" s="127"/>
      <c r="B30" s="190"/>
      <c r="C30" s="190"/>
      <c r="D30" s="190"/>
    </row>
    <row r="31" spans="1:17" x14ac:dyDescent="0.25">
      <c r="A31" s="254"/>
    </row>
    <row r="32" spans="1:17" x14ac:dyDescent="0.25">
      <c r="B32" s="281"/>
      <c r="C32" s="281"/>
      <c r="D32" s="281"/>
      <c r="E32" s="281"/>
      <c r="F32" s="281"/>
      <c r="G32" s="281"/>
      <c r="H32" s="281"/>
      <c r="I32" s="281"/>
      <c r="J32" s="281"/>
      <c r="K32" s="281"/>
      <c r="L32" s="281"/>
      <c r="M32" s="281"/>
      <c r="N32" s="281"/>
      <c r="O32" s="281"/>
      <c r="P32" s="281"/>
      <c r="Q32" s="281"/>
    </row>
  </sheetData>
  <hyperlinks>
    <hyperlink ref="A1" location="'Table of contents'!A1" display="AUM BY CLIENT" xr:uid="{CC0B69B8-E816-4B53-B68E-DCF7C8E0363B}"/>
  </hyperlinks>
  <pageMargins left="0.55118110236220474" right="0.55118110236220474" top="0.78740157480314965" bottom="0.78740157480314965" header="0.51181102362204722" footer="0.51181102362204722"/>
  <pageSetup paperSize="9" scale="4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8"/>
  <sheetViews>
    <sheetView showGridLines="0" zoomScale="85" zoomScaleNormal="85" workbookViewId="0">
      <selection activeCell="R45" sqref="R45"/>
    </sheetView>
  </sheetViews>
  <sheetFormatPr defaultRowHeight="15" x14ac:dyDescent="0.25"/>
  <cols>
    <col min="1" max="1" width="31.140625" customWidth="1"/>
    <col min="2" max="10" width="14.42578125" customWidth="1"/>
  </cols>
  <sheetData>
    <row r="1" spans="1:10" s="9" customFormat="1" ht="23.25" x14ac:dyDescent="0.35">
      <c r="A1" s="51" t="s">
        <v>258</v>
      </c>
      <c r="B1" s="51"/>
      <c r="C1" s="51"/>
      <c r="D1" s="51"/>
      <c r="E1" s="51"/>
      <c r="F1" s="51"/>
      <c r="G1" s="51"/>
      <c r="H1" s="51"/>
      <c r="I1" s="51"/>
      <c r="J1" s="51"/>
    </row>
    <row r="4" spans="1:10" x14ac:dyDescent="0.25">
      <c r="A4" s="9"/>
      <c r="B4" s="11" t="s">
        <v>112</v>
      </c>
      <c r="C4" s="11" t="s">
        <v>113</v>
      </c>
      <c r="D4" s="11" t="s">
        <v>114</v>
      </c>
      <c r="E4" s="11" t="s">
        <v>115</v>
      </c>
      <c r="F4" s="11" t="s">
        <v>115</v>
      </c>
      <c r="G4" s="11" t="s">
        <v>116</v>
      </c>
      <c r="H4" s="11" t="s">
        <v>117</v>
      </c>
      <c r="I4" s="11" t="s">
        <v>118</v>
      </c>
      <c r="J4" s="11" t="s">
        <v>119</v>
      </c>
    </row>
    <row r="5" spans="1:10" ht="18.75" customHeight="1" thickBot="1" x14ac:dyDescent="0.3">
      <c r="A5" s="127"/>
      <c r="B5" s="127"/>
      <c r="C5" s="127"/>
      <c r="D5" s="127"/>
      <c r="E5" s="12" t="s">
        <v>255</v>
      </c>
      <c r="F5" s="127"/>
      <c r="G5" s="4"/>
      <c r="H5" s="4"/>
      <c r="I5" s="4"/>
      <c r="J5" s="4"/>
    </row>
    <row r="6" spans="1:10" ht="3.75" customHeight="1" x14ac:dyDescent="0.25">
      <c r="A6" s="228"/>
      <c r="B6" s="228"/>
      <c r="C6" s="228"/>
      <c r="D6" s="228"/>
      <c r="E6" s="228"/>
      <c r="F6" s="228"/>
      <c r="G6" s="53"/>
      <c r="H6" s="53"/>
      <c r="I6" s="53"/>
      <c r="J6" s="53"/>
    </row>
    <row r="7" spans="1:10" s="9" customFormat="1" ht="12.75" x14ac:dyDescent="0.2">
      <c r="A7" s="9" t="s">
        <v>259</v>
      </c>
    </row>
    <row r="8" spans="1:10" ht="3.75" customHeight="1" thickBot="1" x14ac:dyDescent="0.3">
      <c r="A8" s="54"/>
      <c r="B8" s="54"/>
      <c r="C8" s="54"/>
      <c r="D8" s="54"/>
      <c r="E8" s="54"/>
      <c r="F8" s="54"/>
      <c r="G8" s="212"/>
      <c r="H8" s="212"/>
      <c r="I8" s="212"/>
      <c r="J8" s="212"/>
    </row>
    <row r="9" spans="1:10" ht="3.75" customHeight="1" x14ac:dyDescent="0.25">
      <c r="A9" s="127"/>
      <c r="B9" s="127"/>
      <c r="C9" s="127"/>
      <c r="D9" s="127"/>
      <c r="E9" s="127"/>
      <c r="F9" s="127"/>
      <c r="G9" s="4"/>
      <c r="H9" s="4"/>
      <c r="I9" s="4"/>
      <c r="J9" s="4"/>
    </row>
    <row r="10" spans="1:10" x14ac:dyDescent="0.25">
      <c r="A10" s="127" t="s">
        <v>260</v>
      </c>
      <c r="B10" s="127">
        <v>6.7</v>
      </c>
      <c r="C10" s="127">
        <v>7.7</v>
      </c>
      <c r="D10" s="127">
        <v>12.1</v>
      </c>
      <c r="E10" s="127">
        <v>12.5</v>
      </c>
      <c r="F10" s="127">
        <v>12.7</v>
      </c>
      <c r="G10" s="97">
        <v>14.4</v>
      </c>
      <c r="H10" s="97">
        <v>36.6</v>
      </c>
      <c r="I10" s="97">
        <v>34.9</v>
      </c>
      <c r="J10" s="97">
        <v>33.700000000000003</v>
      </c>
    </row>
    <row r="11" spans="1:10" x14ac:dyDescent="0.25">
      <c r="A11" s="9" t="s">
        <v>261</v>
      </c>
      <c r="B11" s="9">
        <v>37.799999999999997</v>
      </c>
      <c r="C11" s="9">
        <v>38.4</v>
      </c>
      <c r="D11" s="9">
        <v>39.700000000000003</v>
      </c>
      <c r="E11" s="9">
        <v>43.6</v>
      </c>
      <c r="F11" s="9">
        <v>43.4</v>
      </c>
      <c r="G11" s="97">
        <v>53.6</v>
      </c>
      <c r="H11" s="97">
        <v>54.6</v>
      </c>
      <c r="I11" s="97">
        <v>51.2</v>
      </c>
      <c r="J11" s="97">
        <v>50.2</v>
      </c>
    </row>
    <row r="12" spans="1:10" x14ac:dyDescent="0.25">
      <c r="A12" s="55" t="s">
        <v>229</v>
      </c>
      <c r="B12" s="55">
        <v>44.5</v>
      </c>
      <c r="C12" s="55">
        <v>46.1</v>
      </c>
      <c r="D12" s="55">
        <v>51.8</v>
      </c>
      <c r="E12" s="55">
        <v>56.1</v>
      </c>
      <c r="F12" s="55">
        <v>56.1</v>
      </c>
      <c r="G12" s="68">
        <v>68</v>
      </c>
      <c r="H12" s="68">
        <v>91.2</v>
      </c>
      <c r="I12" s="68">
        <v>86.1</v>
      </c>
      <c r="J12" s="68">
        <v>83.9</v>
      </c>
    </row>
    <row r="13" spans="1:10" ht="15.75" thickBot="1" x14ac:dyDescent="0.3">
      <c r="A13" s="127"/>
      <c r="B13" s="127"/>
      <c r="C13" s="127"/>
      <c r="D13" s="127"/>
      <c r="E13" s="127"/>
      <c r="F13" s="127"/>
      <c r="G13" s="127"/>
      <c r="H13" s="127"/>
      <c r="I13" s="127"/>
      <c r="J13" s="127"/>
    </row>
    <row r="14" spans="1:10" ht="3.75" customHeight="1" x14ac:dyDescent="0.25">
      <c r="A14" s="228"/>
      <c r="B14" s="228"/>
      <c r="C14" s="228"/>
      <c r="D14" s="228"/>
      <c r="E14" s="228"/>
      <c r="F14" s="228"/>
      <c r="G14" s="53"/>
      <c r="H14" s="53"/>
      <c r="I14" s="53"/>
      <c r="J14" s="53"/>
    </row>
    <row r="15" spans="1:10" s="9" customFormat="1" ht="12.75" x14ac:dyDescent="0.2">
      <c r="A15" s="9" t="s">
        <v>262</v>
      </c>
    </row>
    <row r="16" spans="1:10" ht="3.75" customHeight="1" thickBot="1" x14ac:dyDescent="0.3">
      <c r="A16" s="54"/>
      <c r="B16" s="54"/>
      <c r="C16" s="54"/>
      <c r="D16" s="54"/>
      <c r="E16" s="54"/>
      <c r="F16" s="54"/>
      <c r="G16" s="212"/>
      <c r="H16" s="212"/>
      <c r="I16" s="212"/>
      <c r="J16" s="212"/>
    </row>
    <row r="17" spans="1:12" ht="3.75" customHeight="1" x14ac:dyDescent="0.25">
      <c r="A17" s="127"/>
      <c r="B17" s="127"/>
      <c r="C17" s="127"/>
      <c r="D17" s="127"/>
      <c r="E17" s="127"/>
      <c r="F17" s="127"/>
      <c r="G17" s="4"/>
      <c r="H17" s="4"/>
      <c r="I17" s="4"/>
      <c r="J17" s="4"/>
    </row>
    <row r="18" spans="1:12" x14ac:dyDescent="0.25">
      <c r="A18" s="9" t="s">
        <v>226</v>
      </c>
      <c r="B18" s="9">
        <v>8.1</v>
      </c>
      <c r="C18" s="9">
        <v>8.6999999999999993</v>
      </c>
      <c r="D18" s="9">
        <v>9.1</v>
      </c>
      <c r="E18" s="9">
        <v>11.4</v>
      </c>
      <c r="F18" s="9">
        <v>11.4</v>
      </c>
      <c r="G18" s="155">
        <v>36.799999999999997</v>
      </c>
      <c r="H18" s="155">
        <v>48.6</v>
      </c>
      <c r="I18" s="155">
        <v>47.1</v>
      </c>
      <c r="J18" s="155">
        <v>41.9</v>
      </c>
      <c r="L18" s="89"/>
    </row>
    <row r="19" spans="1:12" x14ac:dyDescent="0.25">
      <c r="A19" s="9" t="s">
        <v>159</v>
      </c>
      <c r="B19" s="9">
        <v>8.1999999999999993</v>
      </c>
      <c r="C19" s="9">
        <v>8.8000000000000007</v>
      </c>
      <c r="D19" s="9">
        <v>10.7</v>
      </c>
      <c r="E19" s="9">
        <v>10.9</v>
      </c>
      <c r="F19" s="9">
        <v>10.9</v>
      </c>
      <c r="G19" s="155">
        <v>16.3</v>
      </c>
      <c r="H19" s="155">
        <v>23.9</v>
      </c>
      <c r="I19" s="155">
        <v>20.6</v>
      </c>
      <c r="J19" s="155">
        <v>23.3</v>
      </c>
      <c r="L19" s="89"/>
    </row>
    <row r="20" spans="1:12" x14ac:dyDescent="0.25">
      <c r="A20" s="9" t="s">
        <v>263</v>
      </c>
      <c r="B20" s="9">
        <v>26.4</v>
      </c>
      <c r="C20" s="9">
        <v>26.7</v>
      </c>
      <c r="D20" s="9">
        <v>28.5</v>
      </c>
      <c r="E20" s="9">
        <v>30.2</v>
      </c>
      <c r="F20" s="9">
        <v>30.2</v>
      </c>
      <c r="G20" s="155">
        <v>2.4</v>
      </c>
      <c r="H20" s="155">
        <v>3.2</v>
      </c>
      <c r="I20" s="155">
        <v>3.4</v>
      </c>
      <c r="J20" s="155">
        <v>4.4000000000000004</v>
      </c>
      <c r="L20" s="89"/>
    </row>
    <row r="21" spans="1:12" x14ac:dyDescent="0.25">
      <c r="A21" s="9" t="s">
        <v>228</v>
      </c>
      <c r="B21" s="9">
        <v>1.8</v>
      </c>
      <c r="C21" s="9">
        <v>1.9</v>
      </c>
      <c r="D21" s="9">
        <v>3.5</v>
      </c>
      <c r="E21" s="9">
        <v>3.6</v>
      </c>
      <c r="F21" s="9">
        <v>3.6</v>
      </c>
      <c r="G21" s="186">
        <v>12.5</v>
      </c>
      <c r="H21" s="186">
        <v>15.5</v>
      </c>
      <c r="I21" s="186">
        <v>15</v>
      </c>
      <c r="J21" s="186">
        <v>14.3</v>
      </c>
      <c r="L21" s="89"/>
    </row>
    <row r="22" spans="1:12" x14ac:dyDescent="0.25">
      <c r="A22" s="55" t="s">
        <v>229</v>
      </c>
      <c r="B22" s="55">
        <v>44.499999999999993</v>
      </c>
      <c r="C22" s="55">
        <v>46.1</v>
      </c>
      <c r="D22" s="55">
        <v>51.8</v>
      </c>
      <c r="E22" s="55">
        <v>56.1</v>
      </c>
      <c r="F22" s="55">
        <v>56.1</v>
      </c>
      <c r="G22" s="68">
        <v>68</v>
      </c>
      <c r="H22" s="68">
        <v>91.2</v>
      </c>
      <c r="I22" s="68">
        <v>86.100000000000009</v>
      </c>
      <c r="J22" s="68">
        <v>83.9</v>
      </c>
      <c r="L22" s="89"/>
    </row>
    <row r="23" spans="1:12" x14ac:dyDescent="0.25">
      <c r="A23" s="127"/>
      <c r="B23" s="127"/>
      <c r="C23" s="127"/>
      <c r="D23" s="127"/>
      <c r="E23" s="127"/>
      <c r="F23" s="127"/>
      <c r="G23" s="127"/>
      <c r="H23" s="127"/>
      <c r="I23" s="127"/>
      <c r="J23" s="127"/>
    </row>
    <row r="24" spans="1:12" x14ac:dyDescent="0.25">
      <c r="A24" s="127" t="s">
        <v>264</v>
      </c>
      <c r="B24" s="127"/>
      <c r="C24" s="127"/>
      <c r="D24" s="127"/>
      <c r="E24" s="127"/>
      <c r="F24" s="127"/>
      <c r="G24" s="127"/>
      <c r="H24" s="127"/>
      <c r="I24" s="127"/>
      <c r="J24" s="127"/>
    </row>
    <row r="25" spans="1:12" x14ac:dyDescent="0.25">
      <c r="G25" s="127"/>
      <c r="H25" s="127"/>
      <c r="I25" s="127"/>
      <c r="J25" s="127"/>
    </row>
    <row r="26" spans="1:12" x14ac:dyDescent="0.25">
      <c r="G26" s="127"/>
      <c r="H26" s="127"/>
      <c r="I26" s="127"/>
      <c r="J26" s="127"/>
    </row>
    <row r="27" spans="1:12" x14ac:dyDescent="0.25">
      <c r="G27" s="127"/>
      <c r="H27" s="127"/>
      <c r="I27" s="127"/>
      <c r="J27" s="127"/>
    </row>
    <row r="28" spans="1:12" x14ac:dyDescent="0.25">
      <c r="G28" s="127"/>
      <c r="H28" s="127"/>
      <c r="I28" s="127"/>
      <c r="J28" s="127"/>
    </row>
  </sheetData>
  <phoneticPr fontId="8" type="noConversion"/>
  <hyperlinks>
    <hyperlink ref="A1" location="'Table of contents'!A1" display="AUM BY PRODUCT" xr:uid="{00000000-0004-0000-0A00-000000000000}"/>
  </hyperlinks>
  <pageMargins left="0.55118110236220474" right="0.55118110236220474" top="0.78740157480314965" bottom="0.78740157480314965" header="0.51181102362204722" footer="0.51181102362204722"/>
  <pageSetup paperSize="9" scale="8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6"/>
  <sheetViews>
    <sheetView showGridLines="0" zoomScale="85" zoomScaleNormal="85" workbookViewId="0">
      <selection activeCell="A35" sqref="A35"/>
    </sheetView>
  </sheetViews>
  <sheetFormatPr defaultRowHeight="15" x14ac:dyDescent="0.25"/>
  <cols>
    <col min="1" max="1" width="62.28515625" customWidth="1"/>
    <col min="2" max="11" width="14.42578125" customWidth="1"/>
    <col min="12" max="12" width="14.42578125" style="23" customWidth="1"/>
    <col min="13" max="14" width="14.42578125" customWidth="1"/>
    <col min="15" max="15" width="14.42578125" style="23" customWidth="1"/>
    <col min="16" max="17" width="14.42578125" customWidth="1"/>
  </cols>
  <sheetData>
    <row r="1" spans="1:17" s="9" customFormat="1" ht="23.25" x14ac:dyDescent="0.35">
      <c r="A1" s="51" t="s">
        <v>265</v>
      </c>
      <c r="B1" s="51"/>
      <c r="C1" s="51"/>
      <c r="D1" s="51"/>
      <c r="E1" s="51"/>
      <c r="F1" s="51"/>
      <c r="G1" s="51"/>
      <c r="H1" s="51"/>
      <c r="I1" s="51"/>
      <c r="J1" s="51"/>
    </row>
    <row r="3" spans="1:17" x14ac:dyDescent="0.25">
      <c r="C3" s="24"/>
    </row>
    <row r="4" spans="1:17" x14ac:dyDescent="0.25">
      <c r="A4" s="127"/>
      <c r="B4" s="2" t="s">
        <v>17</v>
      </c>
      <c r="C4" s="24" t="s">
        <v>18</v>
      </c>
      <c r="D4" s="2" t="s">
        <v>19</v>
      </c>
      <c r="E4" s="2" t="s">
        <v>20</v>
      </c>
      <c r="F4" s="24" t="s">
        <v>21</v>
      </c>
      <c r="G4" s="2" t="s">
        <v>22</v>
      </c>
      <c r="H4" s="2" t="s">
        <v>23</v>
      </c>
      <c r="I4" s="24" t="s">
        <v>24</v>
      </c>
      <c r="J4" s="2" t="s">
        <v>25</v>
      </c>
      <c r="K4" s="2" t="s">
        <v>26</v>
      </c>
      <c r="L4" s="24" t="s">
        <v>27</v>
      </c>
      <c r="M4" s="2" t="s">
        <v>28</v>
      </c>
      <c r="N4" s="2" t="s">
        <v>29</v>
      </c>
      <c r="O4" s="24" t="s">
        <v>30</v>
      </c>
      <c r="P4" s="2" t="s">
        <v>31</v>
      </c>
      <c r="Q4" s="2" t="s">
        <v>32</v>
      </c>
    </row>
    <row r="5" spans="1:17" s="65" customFormat="1" ht="13.5" thickBot="1" x14ac:dyDescent="0.25">
      <c r="A5" s="9"/>
      <c r="B5" s="9"/>
      <c r="C5" s="9"/>
      <c r="D5" s="9"/>
      <c r="E5" s="9"/>
      <c r="F5" s="9"/>
      <c r="G5" s="9"/>
      <c r="H5" s="9"/>
      <c r="I5" s="9"/>
      <c r="J5" s="9"/>
      <c r="K5" s="48"/>
      <c r="L5" s="30"/>
      <c r="M5" s="48"/>
      <c r="N5" s="48"/>
      <c r="O5" s="30"/>
      <c r="P5" s="48"/>
      <c r="Q5" s="48"/>
    </row>
    <row r="6" spans="1:17" s="5" customFormat="1" ht="3.75" customHeight="1" x14ac:dyDescent="0.2">
      <c r="A6" s="61"/>
      <c r="B6" s="61"/>
      <c r="C6" s="61"/>
      <c r="D6" s="61"/>
      <c r="E6" s="61"/>
      <c r="F6" s="61"/>
      <c r="G6" s="61"/>
      <c r="H6" s="61"/>
      <c r="I6" s="61"/>
      <c r="J6" s="61"/>
      <c r="K6" s="49"/>
      <c r="L6" s="44"/>
      <c r="M6" s="49"/>
      <c r="N6" s="49"/>
      <c r="O6" s="44"/>
      <c r="P6" s="49"/>
      <c r="Q6" s="49"/>
    </row>
    <row r="7" spans="1:17" s="9" customFormat="1" ht="12.75" x14ac:dyDescent="0.2">
      <c r="A7" s="9" t="s">
        <v>266</v>
      </c>
    </row>
    <row r="8" spans="1:17" ht="3.75" customHeight="1" thickBot="1" x14ac:dyDescent="0.3">
      <c r="A8" s="45"/>
      <c r="B8" s="45"/>
      <c r="C8" s="45"/>
      <c r="D8" s="45"/>
      <c r="E8" s="45"/>
      <c r="F8" s="45"/>
      <c r="G8" s="45"/>
      <c r="H8" s="45"/>
      <c r="I8" s="45"/>
      <c r="J8" s="45"/>
      <c r="K8" s="212"/>
      <c r="L8" s="46"/>
      <c r="M8" s="212"/>
      <c r="N8" s="212"/>
      <c r="O8" s="46"/>
      <c r="P8" s="212"/>
      <c r="Q8" s="212"/>
    </row>
    <row r="9" spans="1:17" ht="3.75" customHeight="1" x14ac:dyDescent="0.25">
      <c r="A9" s="6"/>
      <c r="B9" s="6"/>
      <c r="C9" s="6"/>
      <c r="D9" s="6"/>
      <c r="E9" s="6"/>
      <c r="F9" s="6"/>
      <c r="G9" s="6"/>
      <c r="H9" s="6"/>
      <c r="I9" s="6"/>
      <c r="J9" s="6"/>
      <c r="K9" s="127"/>
      <c r="M9" s="127"/>
      <c r="N9" s="127"/>
      <c r="P9" s="127"/>
      <c r="Q9" s="127"/>
    </row>
    <row r="10" spans="1:17" x14ac:dyDescent="0.25">
      <c r="A10" s="127" t="s">
        <v>267</v>
      </c>
      <c r="B10" s="329">
        <v>-0.03</v>
      </c>
      <c r="C10" s="330">
        <v>-0.25</v>
      </c>
      <c r="D10" s="329">
        <v>-0.04</v>
      </c>
      <c r="E10" s="329">
        <v>-0.21</v>
      </c>
      <c r="F10" s="330">
        <v>-0.32</v>
      </c>
      <c r="G10" s="329">
        <v>-0.17</v>
      </c>
      <c r="H10" s="329">
        <v>-0.15</v>
      </c>
      <c r="I10" s="330">
        <v>-0.25</v>
      </c>
      <c r="J10" s="329">
        <v>-0.16</v>
      </c>
      <c r="K10" s="329">
        <v>-8.9434053661567287E-2</v>
      </c>
      <c r="L10" s="330">
        <v>-0.05</v>
      </c>
      <c r="M10" s="329">
        <v>-0.03</v>
      </c>
      <c r="N10" s="329">
        <v>-0.01</v>
      </c>
      <c r="O10" s="330">
        <v>-0.1</v>
      </c>
      <c r="P10" s="331">
        <v>-7.0000000000000007E-2</v>
      </c>
      <c r="Q10" s="329">
        <v>-0.02</v>
      </c>
    </row>
    <row r="11" spans="1:17" x14ac:dyDescent="0.25">
      <c r="A11" s="127" t="s">
        <v>268</v>
      </c>
      <c r="B11" s="329">
        <v>-0.03</v>
      </c>
      <c r="C11" s="330">
        <v>-0.25</v>
      </c>
      <c r="D11" s="329">
        <v>-0.04</v>
      </c>
      <c r="E11" s="329">
        <v>-0.21</v>
      </c>
      <c r="F11" s="330">
        <v>-0.32</v>
      </c>
      <c r="G11" s="329">
        <v>-0.17</v>
      </c>
      <c r="H11" s="329">
        <v>-0.15</v>
      </c>
      <c r="I11" s="330">
        <v>-0.25</v>
      </c>
      <c r="J11" s="329">
        <v>-0.16</v>
      </c>
      <c r="K11" s="329">
        <v>-8.9434053661567287E-2</v>
      </c>
      <c r="L11" s="330">
        <v>-0.05</v>
      </c>
      <c r="M11" s="329">
        <v>-0.03</v>
      </c>
      <c r="N11" s="329">
        <v>-0.01</v>
      </c>
      <c r="O11" s="330">
        <v>-0.1</v>
      </c>
      <c r="P11" s="331">
        <v>-7.0000000000000007E-2</v>
      </c>
      <c r="Q11" s="329">
        <v>-0.02</v>
      </c>
    </row>
    <row r="12" spans="1:17" x14ac:dyDescent="0.25">
      <c r="A12" s="127" t="s">
        <v>269</v>
      </c>
      <c r="B12" s="299">
        <v>1069.5999999999999</v>
      </c>
      <c r="C12" s="99">
        <v>277.3</v>
      </c>
      <c r="D12" s="332">
        <v>367</v>
      </c>
      <c r="E12" s="332">
        <v>161</v>
      </c>
      <c r="F12" s="99">
        <v>163.1</v>
      </c>
      <c r="G12" s="332">
        <v>158.5</v>
      </c>
      <c r="H12" s="332">
        <v>162</v>
      </c>
      <c r="I12" s="99">
        <v>163</v>
      </c>
      <c r="J12" s="332">
        <v>162.80000000000001</v>
      </c>
      <c r="K12" s="332">
        <v>161.4</v>
      </c>
      <c r="L12" s="99">
        <v>162</v>
      </c>
      <c r="M12" s="332">
        <v>156.30000000000001</v>
      </c>
      <c r="N12" s="332">
        <v>156</v>
      </c>
      <c r="O12" s="99">
        <v>161.30000000000001</v>
      </c>
      <c r="P12" s="332">
        <v>160.9</v>
      </c>
      <c r="Q12" s="332">
        <v>156.19999999999999</v>
      </c>
    </row>
    <row r="13" spans="1:17" x14ac:dyDescent="0.25">
      <c r="A13" s="127" t="s">
        <v>270</v>
      </c>
      <c r="B13" s="299">
        <v>1069.5999999999999</v>
      </c>
      <c r="C13" s="99">
        <v>262.5</v>
      </c>
      <c r="D13" s="332">
        <v>367</v>
      </c>
      <c r="E13" s="332">
        <v>157.5</v>
      </c>
      <c r="F13" s="99">
        <v>157.9</v>
      </c>
      <c r="G13" s="332">
        <v>163.69999999999999</v>
      </c>
      <c r="H13" s="332">
        <v>157.19999999999999</v>
      </c>
      <c r="I13" s="99">
        <v>156.30000000000001</v>
      </c>
      <c r="J13" s="332">
        <v>156</v>
      </c>
      <c r="K13" s="332">
        <v>156.5</v>
      </c>
      <c r="L13" s="99">
        <v>156.1</v>
      </c>
      <c r="M13" s="332">
        <v>155.69999999999999</v>
      </c>
      <c r="N13" s="332">
        <v>156</v>
      </c>
      <c r="O13" s="99">
        <v>156.6</v>
      </c>
      <c r="P13" s="332">
        <v>156.9</v>
      </c>
      <c r="Q13" s="332">
        <v>156.19999999999999</v>
      </c>
    </row>
    <row r="14" spans="1:17" x14ac:dyDescent="0.25">
      <c r="A14" s="127" t="s">
        <v>271</v>
      </c>
      <c r="B14" s="333">
        <v>0.1</v>
      </c>
      <c r="C14" s="330">
        <v>0.09</v>
      </c>
      <c r="D14" s="331">
        <v>0.09</v>
      </c>
      <c r="E14" s="331">
        <v>0.2</v>
      </c>
      <c r="F14" s="330">
        <v>0.39</v>
      </c>
      <c r="G14" s="331">
        <v>0.39</v>
      </c>
      <c r="H14" s="331">
        <v>0.54</v>
      </c>
      <c r="I14" s="330">
        <v>0.94</v>
      </c>
      <c r="J14" s="331">
        <v>0.94</v>
      </c>
      <c r="K14" s="331">
        <v>0.79</v>
      </c>
      <c r="L14" s="330">
        <v>1.36</v>
      </c>
      <c r="M14" s="331">
        <v>1.36</v>
      </c>
      <c r="N14" s="331">
        <v>2.0099999999999998</v>
      </c>
      <c r="O14" s="330">
        <v>2.16</v>
      </c>
      <c r="P14" s="329">
        <v>2.16</v>
      </c>
      <c r="Q14" s="331">
        <v>2.17</v>
      </c>
    </row>
    <row r="15" spans="1:17" x14ac:dyDescent="0.25">
      <c r="A15" s="127" t="s">
        <v>272</v>
      </c>
      <c r="B15" s="299">
        <v>0.12</v>
      </c>
      <c r="C15" s="330">
        <v>0.16</v>
      </c>
      <c r="D15" s="331">
        <v>0.16</v>
      </c>
      <c r="E15" s="331">
        <v>0.4</v>
      </c>
      <c r="F15" s="330">
        <v>1.01</v>
      </c>
      <c r="G15" s="331">
        <v>0.55000000000000004</v>
      </c>
      <c r="H15" s="331">
        <v>1.01</v>
      </c>
      <c r="I15" s="330">
        <v>1.56</v>
      </c>
      <c r="J15" s="331">
        <v>1.1100000000000001</v>
      </c>
      <c r="K15" s="331">
        <v>1.56</v>
      </c>
      <c r="L15" s="330">
        <v>2.98</v>
      </c>
      <c r="M15" s="331">
        <v>2.0499999999999998</v>
      </c>
      <c r="N15" s="331">
        <v>2.94</v>
      </c>
      <c r="O15" s="330">
        <v>3.65</v>
      </c>
      <c r="P15" s="329">
        <v>2.46</v>
      </c>
      <c r="Q15" s="331">
        <v>3.65</v>
      </c>
    </row>
    <row r="16" spans="1:17" x14ac:dyDescent="0.25">
      <c r="A16" s="127" t="s">
        <v>273</v>
      </c>
      <c r="B16" s="299">
        <v>0.08</v>
      </c>
      <c r="C16" s="330">
        <v>0.06</v>
      </c>
      <c r="D16" s="331">
        <v>0.06</v>
      </c>
      <c r="E16" s="331">
        <v>0.2</v>
      </c>
      <c r="F16" s="330">
        <v>0.36</v>
      </c>
      <c r="G16" s="331">
        <v>0.36</v>
      </c>
      <c r="H16" s="331">
        <v>0.48</v>
      </c>
      <c r="I16" s="330">
        <v>0.69</v>
      </c>
      <c r="J16" s="331">
        <v>0.69</v>
      </c>
      <c r="K16" s="331">
        <v>0.77</v>
      </c>
      <c r="L16" s="330">
        <v>1.25</v>
      </c>
      <c r="M16" s="331">
        <v>1.25</v>
      </c>
      <c r="N16" s="331">
        <v>1.97</v>
      </c>
      <c r="O16" s="330">
        <v>1.2</v>
      </c>
      <c r="P16" s="329">
        <v>1.44</v>
      </c>
      <c r="Q16" s="331">
        <v>1.2</v>
      </c>
    </row>
    <row r="17" spans="1:17" x14ac:dyDescent="0.25">
      <c r="A17" s="127" t="s">
        <v>274</v>
      </c>
      <c r="B17" s="252">
        <v>108</v>
      </c>
      <c r="C17" s="99">
        <v>94</v>
      </c>
      <c r="D17" s="332">
        <v>94</v>
      </c>
      <c r="E17" s="332">
        <v>32</v>
      </c>
      <c r="F17" s="99">
        <v>62.5</v>
      </c>
      <c r="G17" s="332">
        <v>62.5</v>
      </c>
      <c r="H17" s="332">
        <v>86.2</v>
      </c>
      <c r="I17" s="99">
        <v>150</v>
      </c>
      <c r="J17" s="332">
        <v>150</v>
      </c>
      <c r="K17" s="332">
        <v>126</v>
      </c>
      <c r="L17" s="99">
        <v>217</v>
      </c>
      <c r="M17" s="332">
        <v>217</v>
      </c>
      <c r="N17" s="332">
        <v>321</v>
      </c>
      <c r="O17" s="99">
        <v>345.6</v>
      </c>
      <c r="P17" s="219">
        <v>345.6</v>
      </c>
      <c r="Q17" s="332">
        <v>347.1</v>
      </c>
    </row>
    <row r="18" spans="1:17" x14ac:dyDescent="0.25">
      <c r="A18" s="127" t="s">
        <v>275</v>
      </c>
      <c r="B18" s="233" t="s">
        <v>103</v>
      </c>
      <c r="C18" s="334">
        <v>0</v>
      </c>
      <c r="D18" s="233" t="s">
        <v>103</v>
      </c>
      <c r="E18" s="233" t="s">
        <v>103</v>
      </c>
      <c r="F18" s="334">
        <v>0</v>
      </c>
      <c r="G18" s="233" t="s">
        <v>103</v>
      </c>
      <c r="H18" s="233" t="s">
        <v>103</v>
      </c>
      <c r="I18" s="334">
        <v>0</v>
      </c>
      <c r="J18" s="233" t="s">
        <v>103</v>
      </c>
      <c r="K18" s="233" t="s">
        <v>103</v>
      </c>
      <c r="L18" s="334">
        <v>0</v>
      </c>
      <c r="M18" s="233" t="s">
        <v>103</v>
      </c>
      <c r="N18" s="233" t="s">
        <v>103</v>
      </c>
      <c r="O18" s="334">
        <v>0</v>
      </c>
      <c r="P18" s="233" t="s">
        <v>103</v>
      </c>
      <c r="Q18" s="233" t="s">
        <v>103</v>
      </c>
    </row>
    <row r="19" spans="1:17" ht="15.75" thickBot="1" x14ac:dyDescent="0.3">
      <c r="A19" s="127"/>
      <c r="B19" s="299"/>
      <c r="C19" s="299"/>
      <c r="D19" s="299"/>
      <c r="E19" s="299"/>
      <c r="F19" s="299"/>
      <c r="G19" s="299"/>
      <c r="H19" s="299"/>
      <c r="I19" s="299"/>
      <c r="J19" s="299"/>
      <c r="K19" s="219"/>
      <c r="L19" s="173"/>
      <c r="M19" s="219"/>
      <c r="N19" s="219"/>
      <c r="O19" s="173"/>
      <c r="P19" s="335"/>
      <c r="Q19" s="219"/>
    </row>
    <row r="20" spans="1:17" s="5" customFormat="1" ht="3.75" customHeight="1" x14ac:dyDescent="0.2">
      <c r="A20" s="61"/>
      <c r="B20" s="49"/>
      <c r="C20" s="49"/>
      <c r="D20" s="49"/>
      <c r="E20" s="49"/>
      <c r="F20" s="49"/>
      <c r="G20" s="49"/>
      <c r="H20" s="49"/>
      <c r="I20" s="49"/>
      <c r="J20" s="49"/>
      <c r="K20" s="49"/>
      <c r="L20" s="44"/>
      <c r="M20" s="49"/>
      <c r="N20" s="49"/>
      <c r="O20" s="44"/>
      <c r="P20" s="49"/>
      <c r="Q20" s="49"/>
    </row>
    <row r="21" spans="1:17" s="9" customFormat="1" ht="12.75" x14ac:dyDescent="0.2">
      <c r="A21" s="9" t="s">
        <v>276</v>
      </c>
      <c r="B21" s="48"/>
      <c r="C21" s="48"/>
      <c r="D21" s="48"/>
      <c r="E21" s="48"/>
      <c r="F21" s="48"/>
      <c r="G21" s="48"/>
      <c r="H21" s="48"/>
      <c r="I21" s="48"/>
      <c r="J21" s="48"/>
      <c r="K21" s="48"/>
      <c r="L21" s="48"/>
      <c r="M21" s="48"/>
      <c r="N21" s="48"/>
      <c r="O21" s="48"/>
      <c r="P21" s="48"/>
      <c r="Q21" s="48"/>
    </row>
    <row r="22" spans="1:17" ht="3.75" customHeight="1" thickBot="1" x14ac:dyDescent="0.3">
      <c r="A22" s="45"/>
      <c r="B22" s="336"/>
      <c r="C22" s="336"/>
      <c r="D22" s="336"/>
      <c r="E22" s="336"/>
      <c r="F22" s="336"/>
      <c r="G22" s="336"/>
      <c r="H22" s="336"/>
      <c r="I22" s="336"/>
      <c r="J22" s="336"/>
      <c r="K22" s="337"/>
      <c r="L22" s="338"/>
      <c r="M22" s="337"/>
      <c r="N22" s="337"/>
      <c r="O22" s="338"/>
      <c r="P22" s="337"/>
      <c r="Q22" s="337"/>
    </row>
    <row r="23" spans="1:17" ht="3.75" customHeight="1" x14ac:dyDescent="0.25">
      <c r="A23" s="6"/>
      <c r="B23" s="339"/>
      <c r="C23" s="339"/>
      <c r="D23" s="339"/>
      <c r="E23" s="339"/>
      <c r="F23" s="339"/>
      <c r="G23" s="339"/>
      <c r="H23" s="339"/>
      <c r="I23" s="339"/>
      <c r="J23" s="339"/>
      <c r="K23" s="299"/>
      <c r="L23" s="30"/>
      <c r="M23" s="299"/>
      <c r="N23" s="299"/>
      <c r="O23" s="30"/>
      <c r="P23" s="299"/>
      <c r="Q23" s="299"/>
    </row>
    <row r="24" spans="1:17" x14ac:dyDescent="0.25">
      <c r="A24" s="127" t="s">
        <v>277</v>
      </c>
      <c r="B24" s="335">
        <v>1078267116</v>
      </c>
      <c r="C24" s="173">
        <v>159682531</v>
      </c>
      <c r="D24" s="340">
        <v>159682531</v>
      </c>
      <c r="E24" s="340">
        <v>159682531</v>
      </c>
      <c r="F24" s="173">
        <v>159682531</v>
      </c>
      <c r="G24" s="340">
        <v>159682531</v>
      </c>
      <c r="H24" s="340">
        <v>159682531</v>
      </c>
      <c r="I24" s="173">
        <v>159682531</v>
      </c>
      <c r="J24" s="340">
        <v>159682531</v>
      </c>
      <c r="K24" s="340">
        <v>159682531</v>
      </c>
      <c r="L24" s="173">
        <v>159682531</v>
      </c>
      <c r="M24" s="340">
        <v>159682531</v>
      </c>
      <c r="N24" s="340">
        <v>159682531</v>
      </c>
      <c r="O24" s="173">
        <v>159682531</v>
      </c>
      <c r="P24" s="340">
        <v>159682531</v>
      </c>
      <c r="Q24" s="340">
        <v>159682531</v>
      </c>
    </row>
    <row r="25" spans="1:17" x14ac:dyDescent="0.25">
      <c r="A25" s="127" t="s">
        <v>278</v>
      </c>
      <c r="B25" s="340">
        <v>-275590</v>
      </c>
      <c r="C25" s="173">
        <v>-403972</v>
      </c>
      <c r="D25" s="340">
        <v>-403972</v>
      </c>
      <c r="E25" s="340">
        <v>-1106775</v>
      </c>
      <c r="F25" s="173">
        <v>-1072527</v>
      </c>
      <c r="G25" s="340">
        <v>-1072527</v>
      </c>
      <c r="H25" s="340">
        <v>-1237042</v>
      </c>
      <c r="I25" s="173">
        <v>-4331298</v>
      </c>
      <c r="J25" s="340">
        <v>-4331298</v>
      </c>
      <c r="K25" s="340">
        <v>-3445495</v>
      </c>
      <c r="L25" s="173">
        <v>-4028783</v>
      </c>
      <c r="M25" s="340">
        <v>-4028783</v>
      </c>
      <c r="N25" s="340">
        <v>-3495210</v>
      </c>
      <c r="O25" s="173">
        <v>-3688131</v>
      </c>
      <c r="P25" s="340">
        <v>-3688131</v>
      </c>
      <c r="Q25" s="340">
        <v>-2965837</v>
      </c>
    </row>
    <row r="26" spans="1:17" x14ac:dyDescent="0.25">
      <c r="A26" s="55" t="s">
        <v>279</v>
      </c>
      <c r="B26" s="341">
        <f t="shared" ref="B26:H26" si="0">SUM(B24:B25)</f>
        <v>1077991526</v>
      </c>
      <c r="C26" s="342">
        <f t="shared" si="0"/>
        <v>159278559</v>
      </c>
      <c r="D26" s="343">
        <f t="shared" si="0"/>
        <v>159278559</v>
      </c>
      <c r="E26" s="343">
        <f t="shared" si="0"/>
        <v>158575756</v>
      </c>
      <c r="F26" s="342">
        <f t="shared" si="0"/>
        <v>158610004</v>
      </c>
      <c r="G26" s="343">
        <f t="shared" si="0"/>
        <v>158610004</v>
      </c>
      <c r="H26" s="343">
        <f t="shared" si="0"/>
        <v>158445489</v>
      </c>
      <c r="I26" s="342">
        <v>155351233</v>
      </c>
      <c r="J26" s="343">
        <v>155351233</v>
      </c>
      <c r="K26" s="343">
        <v>156237036.28999999</v>
      </c>
      <c r="L26" s="342">
        <v>155653748.28999999</v>
      </c>
      <c r="M26" s="343">
        <v>155653748.28999999</v>
      </c>
      <c r="N26" s="343">
        <v>156187321</v>
      </c>
      <c r="O26" s="342">
        <v>155994400</v>
      </c>
      <c r="P26" s="343">
        <v>155994400</v>
      </c>
      <c r="Q26" s="343">
        <v>156716694</v>
      </c>
    </row>
    <row r="27" spans="1:17" x14ac:dyDescent="0.25">
      <c r="A27" s="7"/>
      <c r="B27" s="7"/>
      <c r="C27" s="7"/>
      <c r="D27" s="7"/>
      <c r="E27" s="7"/>
      <c r="F27" s="7"/>
      <c r="G27" s="7"/>
      <c r="H27" s="7"/>
      <c r="I27" s="7"/>
      <c r="J27" s="7"/>
      <c r="K27" s="234"/>
      <c r="M27" s="234"/>
      <c r="N27" s="234"/>
      <c r="P27" s="127"/>
      <c r="Q27" s="234"/>
    </row>
    <row r="28" spans="1:17" x14ac:dyDescent="0.25">
      <c r="K28" s="28"/>
      <c r="L28" s="157"/>
      <c r="M28" s="28"/>
      <c r="N28" s="28"/>
      <c r="O28" s="157"/>
      <c r="P28" s="28"/>
      <c r="Q28" s="27"/>
    </row>
    <row r="29" spans="1:17" x14ac:dyDescent="0.25">
      <c r="K29" s="28"/>
      <c r="L29" s="103"/>
      <c r="M29" s="28"/>
      <c r="N29" s="28"/>
      <c r="O29" s="103"/>
      <c r="P29" s="28"/>
      <c r="Q29" s="28"/>
    </row>
    <row r="30" spans="1:17" x14ac:dyDescent="0.25">
      <c r="C30" s="28"/>
      <c r="D30" s="174"/>
      <c r="E30" s="174"/>
      <c r="F30" s="28"/>
      <c r="G30" s="173"/>
      <c r="H30" s="174"/>
      <c r="K30" s="28"/>
      <c r="L30" s="28"/>
      <c r="M30" s="28"/>
      <c r="N30" s="28"/>
      <c r="O30" s="28"/>
      <c r="Q30" s="28"/>
    </row>
    <row r="31" spans="1:17" x14ac:dyDescent="0.25">
      <c r="C31" s="28"/>
      <c r="D31" s="174"/>
      <c r="E31" s="174"/>
      <c r="F31" s="28"/>
      <c r="G31" s="173"/>
      <c r="H31" s="174"/>
      <c r="K31" s="69"/>
      <c r="L31" s="86"/>
      <c r="M31" s="69"/>
      <c r="N31" s="69"/>
      <c r="O31" s="86"/>
      <c r="P31" s="23"/>
      <c r="Q31" s="69"/>
    </row>
    <row r="32" spans="1:17" x14ac:dyDescent="0.25">
      <c r="C32" s="28"/>
      <c r="D32" s="174"/>
      <c r="E32" s="174"/>
      <c r="F32" s="28"/>
      <c r="G32" s="173"/>
      <c r="H32" s="174"/>
      <c r="I32" s="174"/>
      <c r="L32" s="73"/>
      <c r="O32" s="73"/>
    </row>
    <row r="33" spans="12:15" x14ac:dyDescent="0.25">
      <c r="L33" s="28"/>
      <c r="O33" s="28"/>
    </row>
    <row r="34" spans="12:15" x14ac:dyDescent="0.25">
      <c r="L34" s="28"/>
      <c r="O34" s="28"/>
    </row>
    <row r="35" spans="12:15" x14ac:dyDescent="0.25">
      <c r="L35" s="28"/>
      <c r="O35" s="28"/>
    </row>
    <row r="36" spans="12:15" x14ac:dyDescent="0.25">
      <c r="L36" s="28"/>
      <c r="O36" s="28"/>
    </row>
  </sheetData>
  <phoneticPr fontId="8" type="noConversion"/>
  <hyperlinks>
    <hyperlink ref="A1" location="'Table of contents'!A1" display="KEY FIGURES" xr:uid="{00000000-0004-0000-0B00-000000000000}"/>
  </hyperlinks>
  <pageMargins left="0.55118110236220474" right="0.55118110236220474" top="0.78740157480314965" bottom="0.78740157480314965" header="0.51181102362204722" footer="0.51181102362204722"/>
  <pageSetup paperSize="9" scale="4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6"/>
  <sheetViews>
    <sheetView showGridLines="0" zoomScale="85" zoomScaleNormal="85" workbookViewId="0">
      <selection activeCell="L42" sqref="L42"/>
    </sheetView>
  </sheetViews>
  <sheetFormatPr defaultRowHeight="15" x14ac:dyDescent="0.25"/>
  <cols>
    <col min="1" max="1" width="35.7109375" customWidth="1"/>
    <col min="2" max="11" width="14.42578125" customWidth="1"/>
    <col min="12" max="13" width="14.42578125" style="23" customWidth="1"/>
    <col min="14" max="14" width="14.42578125" customWidth="1"/>
    <col min="15" max="15" width="14.42578125" style="23" customWidth="1"/>
    <col min="16" max="17" width="14.42578125" customWidth="1"/>
  </cols>
  <sheetData>
    <row r="1" spans="1:17" s="9" customFormat="1" ht="23.25" x14ac:dyDescent="0.35">
      <c r="A1" s="51" t="s">
        <v>280</v>
      </c>
      <c r="B1" s="51"/>
      <c r="C1" s="51"/>
      <c r="D1" s="51"/>
      <c r="E1" s="51"/>
      <c r="F1" s="51"/>
      <c r="G1" s="51"/>
      <c r="H1" s="51"/>
      <c r="I1" s="51"/>
      <c r="J1" s="51"/>
      <c r="K1" s="51"/>
    </row>
    <row r="4" spans="1:17" x14ac:dyDescent="0.25">
      <c r="A4" s="127"/>
      <c r="B4" s="8" t="s">
        <v>17</v>
      </c>
      <c r="C4" s="24" t="s">
        <v>18</v>
      </c>
      <c r="D4" s="8" t="s">
        <v>19</v>
      </c>
      <c r="E4" s="8" t="s">
        <v>20</v>
      </c>
      <c r="F4" s="24" t="s">
        <v>21</v>
      </c>
      <c r="G4" s="8" t="s">
        <v>22</v>
      </c>
      <c r="H4" s="8" t="s">
        <v>23</v>
      </c>
      <c r="I4" s="24" t="s">
        <v>24</v>
      </c>
      <c r="J4" s="8" t="s">
        <v>25</v>
      </c>
      <c r="K4" s="8" t="s">
        <v>26</v>
      </c>
      <c r="L4" s="24" t="s">
        <v>27</v>
      </c>
      <c r="M4" s="8" t="s">
        <v>28</v>
      </c>
      <c r="N4" s="8" t="s">
        <v>29</v>
      </c>
      <c r="O4" s="24" t="s">
        <v>30</v>
      </c>
      <c r="P4" s="8" t="s">
        <v>31</v>
      </c>
      <c r="Q4" s="8" t="s">
        <v>32</v>
      </c>
    </row>
    <row r="5" spans="1:17" s="5" customFormat="1" ht="13.5" thickBot="1" x14ac:dyDescent="0.25">
      <c r="A5" s="9"/>
      <c r="B5" s="9"/>
      <c r="C5" s="9"/>
      <c r="D5" s="9"/>
      <c r="E5" s="9"/>
      <c r="F5" s="9"/>
      <c r="G5" s="9"/>
      <c r="H5" s="9"/>
      <c r="I5" s="9"/>
      <c r="J5" s="9"/>
      <c r="K5" s="81"/>
      <c r="L5" s="30"/>
      <c r="M5" s="30"/>
      <c r="N5" s="81"/>
      <c r="O5" s="30"/>
      <c r="P5" s="81"/>
      <c r="Q5" s="81"/>
    </row>
    <row r="6" spans="1:17" s="5" customFormat="1" ht="3.75" customHeight="1" x14ac:dyDescent="0.2">
      <c r="A6" s="61"/>
      <c r="B6" s="61"/>
      <c r="C6" s="61"/>
      <c r="D6" s="61"/>
      <c r="E6" s="61"/>
      <c r="F6" s="61"/>
      <c r="G6" s="61"/>
      <c r="H6" s="61"/>
      <c r="I6" s="61"/>
      <c r="J6" s="61"/>
      <c r="K6" s="82"/>
      <c r="L6" s="44"/>
      <c r="M6" s="44"/>
      <c r="N6" s="82"/>
      <c r="O6" s="44"/>
      <c r="P6" s="82"/>
      <c r="Q6" s="82"/>
    </row>
    <row r="7" spans="1:17" s="9" customFormat="1" ht="12.75" x14ac:dyDescent="0.2">
      <c r="A7" s="9" t="s">
        <v>281</v>
      </c>
      <c r="K7" s="64"/>
      <c r="L7" s="23"/>
      <c r="M7" s="23"/>
      <c r="N7" s="64"/>
      <c r="O7" s="23"/>
      <c r="P7" s="64"/>
      <c r="Q7" s="64"/>
    </row>
    <row r="8" spans="1:17" ht="3.75" customHeight="1" thickBot="1" x14ac:dyDescent="0.3">
      <c r="A8" s="45"/>
      <c r="B8" s="45"/>
      <c r="C8" s="45"/>
      <c r="D8" s="45"/>
      <c r="E8" s="45"/>
      <c r="F8" s="45"/>
      <c r="G8" s="45"/>
      <c r="H8" s="45"/>
      <c r="I8" s="45"/>
      <c r="J8" s="45"/>
      <c r="K8" s="231"/>
      <c r="L8" s="46"/>
      <c r="M8" s="46"/>
      <c r="N8" s="231"/>
      <c r="O8" s="46"/>
      <c r="P8" s="231"/>
      <c r="Q8" s="231"/>
    </row>
    <row r="9" spans="1:17" ht="3.75" customHeight="1" x14ac:dyDescent="0.25">
      <c r="A9" s="6"/>
      <c r="B9" s="6"/>
      <c r="C9" s="6"/>
      <c r="D9" s="6"/>
      <c r="E9" s="6"/>
      <c r="F9" s="6"/>
      <c r="G9" s="6"/>
      <c r="H9" s="6"/>
      <c r="I9" s="6"/>
      <c r="J9" s="6"/>
      <c r="K9" s="232"/>
      <c r="N9" s="232"/>
      <c r="P9" s="232"/>
      <c r="Q9" s="232"/>
    </row>
    <row r="10" spans="1:17" x14ac:dyDescent="0.25">
      <c r="A10" s="9" t="s">
        <v>282</v>
      </c>
      <c r="B10" s="160">
        <v>0.85609999999999997</v>
      </c>
      <c r="C10" s="160">
        <v>0.88119999999999998</v>
      </c>
      <c r="D10" s="160">
        <v>0.87070000000000003</v>
      </c>
      <c r="E10" s="160">
        <v>0.89283333333333337</v>
      </c>
      <c r="F10" s="160">
        <v>0.89621249999999997</v>
      </c>
      <c r="G10" s="160">
        <v>0.88102500000000006</v>
      </c>
      <c r="H10" s="160">
        <v>0.91139999999999999</v>
      </c>
      <c r="I10" s="9">
        <v>0.95469999999999999</v>
      </c>
      <c r="J10" s="9">
        <v>0.96519999999999995</v>
      </c>
      <c r="K10" s="235">
        <v>0.94416666666666671</v>
      </c>
      <c r="L10" s="70">
        <v>0.91420000000000001</v>
      </c>
      <c r="M10" s="235">
        <v>0.91800000000000004</v>
      </c>
      <c r="N10" s="235">
        <v>0.91200000000000003</v>
      </c>
      <c r="O10" s="70">
        <v>0.93400000000000005</v>
      </c>
      <c r="P10" s="235">
        <v>0.90580000000000005</v>
      </c>
      <c r="Q10" s="235">
        <v>0.96220000000000006</v>
      </c>
    </row>
    <row r="11" spans="1:17" x14ac:dyDescent="0.25">
      <c r="A11" s="9" t="s">
        <v>283</v>
      </c>
      <c r="B11" s="160">
        <v>0.79954999999999998</v>
      </c>
      <c r="C11" s="160">
        <v>0.90625000000005673</v>
      </c>
      <c r="D11" s="160">
        <v>0.90625000000005673</v>
      </c>
      <c r="E11" s="160">
        <v>0.89859999999999995</v>
      </c>
      <c r="F11" s="160">
        <v>0.84165000000000001</v>
      </c>
      <c r="G11" s="160">
        <v>0.84165000000000001</v>
      </c>
      <c r="H11" s="160">
        <v>0.89464999999999995</v>
      </c>
      <c r="I11" s="9">
        <v>0.92520000000000002</v>
      </c>
      <c r="J11" s="9">
        <v>0.92520000000000002</v>
      </c>
      <c r="K11" s="235">
        <v>0.95735000000000003</v>
      </c>
      <c r="L11" s="70">
        <v>0.91379999999999995</v>
      </c>
      <c r="M11" s="235">
        <v>0.91379999999999995</v>
      </c>
      <c r="N11" s="235">
        <v>0.9244</v>
      </c>
      <c r="O11" s="70">
        <v>0.88400000000000001</v>
      </c>
      <c r="P11" s="235">
        <v>0.88400000000000001</v>
      </c>
      <c r="Q11" s="235">
        <v>0.9476</v>
      </c>
    </row>
    <row r="12" spans="1:17" ht="15.75" thickBot="1" x14ac:dyDescent="0.3">
      <c r="A12" s="127"/>
      <c r="B12" s="236"/>
      <c r="C12" s="236"/>
      <c r="D12" s="236"/>
      <c r="E12" s="236"/>
      <c r="F12" s="236"/>
      <c r="G12" s="236"/>
      <c r="H12" s="236"/>
      <c r="I12" s="127"/>
      <c r="J12" s="127"/>
      <c r="K12" s="235"/>
      <c r="L12" s="70"/>
      <c r="M12" s="70"/>
      <c r="N12" s="235"/>
      <c r="O12" s="70"/>
      <c r="P12" s="235"/>
      <c r="Q12" s="235"/>
    </row>
    <row r="13" spans="1:17" s="5" customFormat="1" ht="3.75" customHeight="1" x14ac:dyDescent="0.2">
      <c r="A13" s="61"/>
      <c r="B13" s="164"/>
      <c r="C13" s="164"/>
      <c r="D13" s="164"/>
      <c r="E13" s="164"/>
      <c r="F13" s="164"/>
      <c r="G13" s="164"/>
      <c r="H13" s="164"/>
      <c r="I13" s="61"/>
      <c r="J13" s="61"/>
      <c r="K13" s="92"/>
      <c r="L13" s="91"/>
      <c r="M13" s="91"/>
      <c r="N13" s="92"/>
      <c r="O13" s="91"/>
      <c r="P13" s="92"/>
      <c r="Q13" s="92"/>
    </row>
    <row r="14" spans="1:17" s="9" customFormat="1" ht="12.75" x14ac:dyDescent="0.2">
      <c r="A14" s="9" t="s">
        <v>284</v>
      </c>
      <c r="B14" s="160"/>
      <c r="C14" s="160"/>
      <c r="D14" s="160"/>
      <c r="E14" s="160"/>
      <c r="F14" s="160"/>
      <c r="G14" s="160"/>
      <c r="H14" s="160"/>
      <c r="K14" s="94"/>
      <c r="L14" s="93"/>
      <c r="M14" s="93"/>
      <c r="N14" s="94"/>
      <c r="O14" s="93"/>
      <c r="P14" s="94"/>
      <c r="Q14" s="94"/>
    </row>
    <row r="15" spans="1:17" ht="3.75" customHeight="1" thickBot="1" x14ac:dyDescent="0.3">
      <c r="A15" s="45"/>
      <c r="B15" s="165"/>
      <c r="C15" s="165"/>
      <c r="D15" s="165"/>
      <c r="E15" s="165"/>
      <c r="F15" s="165"/>
      <c r="G15" s="165"/>
      <c r="H15" s="165"/>
      <c r="I15" s="45"/>
      <c r="J15" s="45"/>
      <c r="K15" s="237"/>
      <c r="L15" s="95"/>
      <c r="M15" s="95"/>
      <c r="N15" s="237"/>
      <c r="O15" s="95"/>
      <c r="P15" s="237"/>
      <c r="Q15" s="237"/>
    </row>
    <row r="16" spans="1:17" ht="3.75" customHeight="1" x14ac:dyDescent="0.25">
      <c r="A16" s="6"/>
      <c r="B16" s="166"/>
      <c r="C16" s="166"/>
      <c r="D16" s="166"/>
      <c r="E16" s="166"/>
      <c r="F16" s="166"/>
      <c r="G16" s="166"/>
      <c r="H16" s="166"/>
      <c r="I16" s="6"/>
      <c r="J16" s="6"/>
      <c r="K16" s="238"/>
      <c r="L16" s="93"/>
      <c r="M16" s="93"/>
      <c r="N16" s="238"/>
      <c r="O16" s="93"/>
      <c r="P16" s="238"/>
      <c r="Q16" s="238"/>
    </row>
    <row r="17" spans="1:17" x14ac:dyDescent="0.25">
      <c r="A17" s="9" t="s">
        <v>282</v>
      </c>
      <c r="B17" s="160">
        <v>0.9405983</v>
      </c>
      <c r="C17" s="160">
        <v>0.95150000000000001</v>
      </c>
      <c r="D17" s="160">
        <v>0.94010000000000005</v>
      </c>
      <c r="E17" s="160">
        <v>0.96343250000000002</v>
      </c>
      <c r="F17" s="160">
        <v>0.97007366666666661</v>
      </c>
      <c r="G17" s="160">
        <v>0.95389050000000009</v>
      </c>
      <c r="H17" s="160">
        <v>0.98625683333333347</v>
      </c>
      <c r="I17" s="9">
        <v>1.0026999999999999</v>
      </c>
      <c r="J17" s="160">
        <v>0.97899999999999998</v>
      </c>
      <c r="K17" s="235">
        <v>1.0263018333333331</v>
      </c>
      <c r="L17" s="70">
        <v>1.0815582661297722</v>
      </c>
      <c r="M17" s="235">
        <v>1.0619000000000001</v>
      </c>
      <c r="N17" s="235">
        <v>1.0966</v>
      </c>
      <c r="O17" s="70">
        <v>1.0705</v>
      </c>
      <c r="P17" s="235">
        <v>1.077</v>
      </c>
      <c r="Q17" s="235">
        <v>1.0639000000000001</v>
      </c>
    </row>
    <row r="18" spans="1:17" x14ac:dyDescent="0.25">
      <c r="A18" s="9" t="s">
        <v>283</v>
      </c>
      <c r="B18" s="160">
        <v>0.93689999999999996</v>
      </c>
      <c r="C18" s="160">
        <v>0.93842200000004639</v>
      </c>
      <c r="D18" s="160">
        <v>0.93842200000004639</v>
      </c>
      <c r="E18" s="160">
        <v>0.96307500000000001</v>
      </c>
      <c r="F18" s="160">
        <v>0.92972900000000003</v>
      </c>
      <c r="G18" s="160">
        <v>0.92972900000000003</v>
      </c>
      <c r="H18" s="160">
        <v>0.97606300000000001</v>
      </c>
      <c r="I18" s="9">
        <v>0.98740000000000006</v>
      </c>
      <c r="J18" s="9">
        <v>0.98740000000000006</v>
      </c>
      <c r="K18" s="235">
        <v>1.0008619999999999</v>
      </c>
      <c r="L18" s="70">
        <v>1.0354000000000001</v>
      </c>
      <c r="M18" s="235">
        <v>1.0354000000000001</v>
      </c>
      <c r="N18" s="235">
        <v>1.0962000000000001</v>
      </c>
      <c r="O18" s="70">
        <v>1.0815999999999999</v>
      </c>
      <c r="P18" s="235">
        <v>1.0815999999999999</v>
      </c>
      <c r="Q18" s="235">
        <v>1.0642</v>
      </c>
    </row>
    <row r="19" spans="1:17" ht="15.75" thickBot="1" x14ac:dyDescent="0.3">
      <c r="A19" s="127"/>
      <c r="B19" s="236"/>
      <c r="C19" s="236"/>
      <c r="D19" s="236"/>
      <c r="E19" s="236"/>
      <c r="F19" s="236"/>
      <c r="G19" s="236"/>
      <c r="H19" s="236"/>
      <c r="I19" s="127"/>
      <c r="J19" s="127"/>
      <c r="K19" s="235"/>
      <c r="L19" s="70"/>
      <c r="M19" s="70"/>
      <c r="N19" s="235"/>
      <c r="O19" s="70"/>
      <c r="P19" s="235"/>
      <c r="Q19" s="235"/>
    </row>
    <row r="20" spans="1:17" s="5" customFormat="1" ht="3.75" customHeight="1" x14ac:dyDescent="0.2">
      <c r="A20" s="61"/>
      <c r="B20" s="164"/>
      <c r="C20" s="164"/>
      <c r="D20" s="164"/>
      <c r="E20" s="164"/>
      <c r="F20" s="164"/>
      <c r="G20" s="164"/>
      <c r="H20" s="164"/>
      <c r="I20" s="61"/>
      <c r="J20" s="61"/>
      <c r="K20" s="92"/>
      <c r="L20" s="91"/>
      <c r="M20" s="91"/>
      <c r="N20" s="92"/>
      <c r="O20" s="91"/>
      <c r="P20" s="92"/>
      <c r="Q20" s="92"/>
    </row>
    <row r="21" spans="1:17" s="9" customFormat="1" ht="12.75" x14ac:dyDescent="0.2">
      <c r="A21" s="9" t="s">
        <v>285</v>
      </c>
      <c r="B21" s="160"/>
      <c r="C21" s="160"/>
      <c r="D21" s="160"/>
      <c r="E21" s="160"/>
      <c r="F21" s="160"/>
      <c r="G21" s="160"/>
      <c r="H21" s="160"/>
      <c r="K21" s="94"/>
      <c r="L21" s="93"/>
      <c r="M21" s="93"/>
      <c r="N21" s="94"/>
      <c r="O21" s="93"/>
      <c r="P21" s="94"/>
      <c r="Q21" s="94"/>
    </row>
    <row r="22" spans="1:17" ht="3.75" customHeight="1" thickBot="1" x14ac:dyDescent="0.3">
      <c r="A22" s="45"/>
      <c r="B22" s="165"/>
      <c r="C22" s="165"/>
      <c r="D22" s="165"/>
      <c r="E22" s="165"/>
      <c r="F22" s="165"/>
      <c r="G22" s="165"/>
      <c r="H22" s="165"/>
      <c r="I22" s="45"/>
      <c r="J22" s="45"/>
      <c r="K22" s="237"/>
      <c r="L22" s="95"/>
      <c r="M22" s="95"/>
      <c r="N22" s="237"/>
      <c r="O22" s="95"/>
      <c r="P22" s="237"/>
      <c r="Q22" s="237"/>
    </row>
    <row r="23" spans="1:17" ht="3.75" customHeight="1" x14ac:dyDescent="0.25">
      <c r="A23" s="6"/>
      <c r="B23" s="166"/>
      <c r="C23" s="166"/>
      <c r="D23" s="166"/>
      <c r="E23" s="166"/>
      <c r="F23" s="166"/>
      <c r="G23" s="166"/>
      <c r="H23" s="166"/>
      <c r="I23" s="6"/>
      <c r="J23" s="6"/>
      <c r="K23" s="238"/>
      <c r="L23" s="93"/>
      <c r="M23" s="93"/>
      <c r="N23" s="238"/>
      <c r="O23" s="93"/>
      <c r="P23" s="238"/>
      <c r="Q23" s="238"/>
    </row>
    <row r="24" spans="1:17" x14ac:dyDescent="0.25">
      <c r="A24" s="9" t="s">
        <v>282</v>
      </c>
      <c r="B24" s="160">
        <v>1.11877333</v>
      </c>
      <c r="C24" s="160">
        <v>1.1265000000000001</v>
      </c>
      <c r="D24" s="160">
        <v>1.1238999999999999</v>
      </c>
      <c r="E24" s="160">
        <v>1.1295059999999999</v>
      </c>
      <c r="F24" s="160">
        <v>1.11779775</v>
      </c>
      <c r="G24" s="160">
        <v>1.1048573333333331</v>
      </c>
      <c r="H24" s="160">
        <v>1.1307381666666667</v>
      </c>
      <c r="I24" s="9">
        <v>1.1738999999999999</v>
      </c>
      <c r="J24" s="9">
        <v>1.1321000000000001</v>
      </c>
      <c r="K24" s="235">
        <v>1.2156539000000002</v>
      </c>
      <c r="L24" s="70">
        <v>1.2083165312245834</v>
      </c>
      <c r="M24" s="235">
        <v>1.248</v>
      </c>
      <c r="N24" s="235">
        <v>1.2673000000000001</v>
      </c>
      <c r="O24" s="70">
        <v>1.2060999999999999</v>
      </c>
      <c r="P24" s="235">
        <v>1.1981999999999999</v>
      </c>
      <c r="Q24" s="235">
        <v>1.2139</v>
      </c>
    </row>
    <row r="25" spans="1:17" x14ac:dyDescent="0.25">
      <c r="A25" s="9" t="s">
        <v>283</v>
      </c>
      <c r="B25" s="160">
        <v>1.0966199999999999</v>
      </c>
      <c r="C25" s="160">
        <v>1.1349879999998498</v>
      </c>
      <c r="D25" s="160">
        <v>1.1349879999998498</v>
      </c>
      <c r="E25" s="160">
        <v>1.13592</v>
      </c>
      <c r="F25" s="160">
        <v>1.072935</v>
      </c>
      <c r="G25" s="160">
        <v>1.072935</v>
      </c>
      <c r="H25" s="160">
        <v>1.137413</v>
      </c>
      <c r="I25" s="9">
        <v>1.1129</v>
      </c>
      <c r="J25" s="9">
        <v>1.1129</v>
      </c>
      <c r="K25" s="235">
        <v>1.1626540000000001</v>
      </c>
      <c r="L25" s="70">
        <v>1.2332000000000001</v>
      </c>
      <c r="M25" s="235">
        <v>1.2332000000000001</v>
      </c>
      <c r="N25" s="235">
        <v>1.2768999999999999</v>
      </c>
      <c r="O25" s="70">
        <v>1.2082999999999999</v>
      </c>
      <c r="P25" s="235">
        <v>1.2082999999999999</v>
      </c>
      <c r="Q25" s="235">
        <v>1.1708000000000001</v>
      </c>
    </row>
    <row r="26" spans="1:17" x14ac:dyDescent="0.25">
      <c r="N26" s="127"/>
      <c r="Q26" s="127"/>
    </row>
  </sheetData>
  <hyperlinks>
    <hyperlink ref="A1" location="'Table of contents'!A1" display="KEY FIGURES" xr:uid="{00000000-0004-0000-0C00-000000000000}"/>
  </hyperlinks>
  <pageMargins left="0.55118110236220474" right="0.55118110236220474" top="0.78740157480314965" bottom="0.78740157480314965" header="0.51181102362204722" footer="0.51181102362204722"/>
  <pageSetup paperSize="9"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22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4"/>
  <sheetViews>
    <sheetView showGridLines="0" topLeftCell="A17" zoomScale="82" zoomScaleNormal="82" workbookViewId="0">
      <selection activeCell="F66" sqref="F66"/>
    </sheetView>
  </sheetViews>
  <sheetFormatPr defaultRowHeight="15" x14ac:dyDescent="0.25"/>
  <cols>
    <col min="1" max="1" width="52.7109375" customWidth="1"/>
    <col min="2" max="2" width="12.28515625" customWidth="1"/>
    <col min="3" max="3" width="12.28515625" style="23" customWidth="1"/>
    <col min="4" max="5" width="12.28515625" customWidth="1"/>
    <col min="6" max="6" width="12.28515625" style="23" customWidth="1"/>
    <col min="7" max="8" width="12.28515625" customWidth="1"/>
    <col min="9" max="9" width="12.28515625" style="23" customWidth="1"/>
    <col min="10" max="11" width="12.28515625" customWidth="1"/>
    <col min="12" max="12" width="12.28515625" style="23" customWidth="1"/>
    <col min="13" max="14" width="12.28515625" customWidth="1"/>
    <col min="15" max="15" width="12.28515625" style="23" customWidth="1"/>
    <col min="16" max="17" width="12.28515625" customWidth="1"/>
  </cols>
  <sheetData>
    <row r="1" spans="1:26" s="34" customFormat="1" ht="23.25" x14ac:dyDescent="0.35">
      <c r="A1" s="43" t="s">
        <v>16</v>
      </c>
      <c r="B1" s="127"/>
      <c r="C1" s="127"/>
      <c r="D1" s="127"/>
      <c r="E1" s="127"/>
      <c r="F1" s="127"/>
      <c r="G1" s="127"/>
      <c r="H1" s="127"/>
      <c r="I1" s="127"/>
      <c r="J1" s="127"/>
      <c r="K1" s="127"/>
      <c r="L1" s="127"/>
      <c r="M1" s="127"/>
      <c r="N1" s="127"/>
      <c r="O1" s="127"/>
      <c r="P1" s="127"/>
      <c r="Q1" s="127"/>
      <c r="R1" s="127"/>
      <c r="S1" s="127"/>
      <c r="T1" s="127"/>
      <c r="U1" s="127"/>
      <c r="V1" s="127"/>
      <c r="W1" s="127"/>
      <c r="X1" s="127"/>
      <c r="Y1" s="127"/>
      <c r="Z1" s="127"/>
    </row>
    <row r="4" spans="1:26" x14ac:dyDescent="0.25">
      <c r="B4" s="2" t="s">
        <v>17</v>
      </c>
      <c r="C4" s="24" t="s">
        <v>18</v>
      </c>
      <c r="D4" s="2" t="s">
        <v>19</v>
      </c>
      <c r="E4" s="2" t="s">
        <v>20</v>
      </c>
      <c r="F4" s="24" t="s">
        <v>21</v>
      </c>
      <c r="G4" s="2" t="s">
        <v>22</v>
      </c>
      <c r="H4" s="2" t="s">
        <v>23</v>
      </c>
      <c r="I4" s="24" t="s">
        <v>24</v>
      </c>
      <c r="J4" s="2" t="s">
        <v>25</v>
      </c>
      <c r="K4" s="2" t="s">
        <v>26</v>
      </c>
      <c r="L4" s="24" t="s">
        <v>27</v>
      </c>
      <c r="M4" s="2" t="s">
        <v>28</v>
      </c>
      <c r="N4" s="2" t="s">
        <v>29</v>
      </c>
      <c r="O4" s="24" t="s">
        <v>30</v>
      </c>
      <c r="P4" s="2" t="s">
        <v>31</v>
      </c>
      <c r="Q4" s="2" t="s">
        <v>32</v>
      </c>
      <c r="R4" s="127"/>
      <c r="S4" s="127"/>
      <c r="T4" s="127"/>
      <c r="U4" s="127"/>
      <c r="V4" s="127"/>
      <c r="W4" s="127"/>
      <c r="X4" s="127"/>
      <c r="Y4" s="127"/>
      <c r="Z4" s="127"/>
    </row>
    <row r="5" spans="1:26" s="65" customFormat="1" ht="13.5" thickBot="1" x14ac:dyDescent="0.25">
      <c r="B5" s="67"/>
      <c r="C5" s="134"/>
      <c r="D5" s="67"/>
      <c r="E5" s="67"/>
      <c r="F5" s="134"/>
      <c r="G5" s="67"/>
      <c r="H5" s="67"/>
      <c r="I5" s="134"/>
      <c r="J5" s="67"/>
      <c r="K5" s="67"/>
      <c r="L5" s="134"/>
      <c r="M5" s="67"/>
      <c r="N5" s="67"/>
      <c r="O5" s="134"/>
      <c r="P5" s="67"/>
      <c r="Q5" s="67"/>
      <c r="R5" s="9"/>
      <c r="S5" s="9"/>
      <c r="T5" s="9"/>
      <c r="U5" s="9"/>
      <c r="V5" s="9"/>
      <c r="W5" s="9"/>
      <c r="X5" s="9"/>
      <c r="Y5" s="9"/>
      <c r="Z5" s="9"/>
    </row>
    <row r="6" spans="1:26" s="5" customFormat="1" ht="3.75" customHeight="1" x14ac:dyDescent="0.2">
      <c r="A6" s="75"/>
      <c r="B6" s="126"/>
      <c r="C6" s="31"/>
      <c r="D6" s="126"/>
      <c r="E6" s="126"/>
      <c r="F6" s="31"/>
      <c r="G6" s="126"/>
      <c r="H6" s="126"/>
      <c r="I6" s="31"/>
      <c r="J6" s="126"/>
      <c r="K6" s="126"/>
      <c r="L6" s="31"/>
      <c r="M6" s="126"/>
      <c r="N6" s="126"/>
      <c r="O6" s="31"/>
      <c r="P6" s="126"/>
      <c r="Q6" s="126"/>
      <c r="R6" s="9"/>
      <c r="S6" s="9"/>
      <c r="T6" s="9"/>
      <c r="U6" s="9"/>
      <c r="V6" s="9"/>
      <c r="W6" s="9"/>
      <c r="X6" s="9"/>
      <c r="Y6" s="9"/>
      <c r="Z6" s="9"/>
    </row>
    <row r="7" spans="1:26" x14ac:dyDescent="0.25">
      <c r="A7" s="127" t="s">
        <v>33</v>
      </c>
      <c r="B7" s="127"/>
      <c r="D7" s="127"/>
      <c r="E7" s="127"/>
      <c r="G7" s="127"/>
      <c r="H7" s="127"/>
      <c r="J7" s="127"/>
      <c r="K7" s="127"/>
      <c r="M7" s="127"/>
      <c r="N7" s="127"/>
      <c r="P7" s="127"/>
      <c r="Q7" s="127"/>
      <c r="R7" s="127"/>
      <c r="S7" s="127"/>
      <c r="T7" s="127"/>
      <c r="U7" s="127"/>
      <c r="V7" s="127"/>
      <c r="W7" s="127"/>
      <c r="X7" s="127"/>
      <c r="Y7" s="127"/>
      <c r="Z7" s="127"/>
    </row>
    <row r="8" spans="1:26" ht="3.75" customHeight="1" thickBot="1" x14ac:dyDescent="0.3">
      <c r="A8" s="32"/>
      <c r="B8" s="193"/>
      <c r="C8" s="33"/>
      <c r="D8" s="193"/>
      <c r="E8" s="193"/>
      <c r="F8" s="33"/>
      <c r="G8" s="193"/>
      <c r="H8" s="193"/>
      <c r="I8" s="33"/>
      <c r="J8" s="193"/>
      <c r="K8" s="193"/>
      <c r="L8" s="33"/>
      <c r="M8" s="193"/>
      <c r="N8" s="193"/>
      <c r="O8" s="33"/>
      <c r="P8" s="193"/>
      <c r="Q8" s="193"/>
      <c r="R8" s="127"/>
      <c r="S8" s="127"/>
      <c r="T8" s="127"/>
      <c r="U8" s="127"/>
      <c r="V8" s="127"/>
      <c r="W8" s="127"/>
      <c r="X8" s="127"/>
      <c r="Y8" s="127"/>
      <c r="Z8" s="127"/>
    </row>
    <row r="9" spans="1:26" s="5" customFormat="1" ht="3.75" customHeight="1" x14ac:dyDescent="0.2">
      <c r="A9" s="9"/>
      <c r="B9" s="48"/>
      <c r="C9" s="30"/>
      <c r="D9" s="48"/>
      <c r="E9" s="48"/>
      <c r="F9" s="30"/>
      <c r="G9" s="48"/>
      <c r="H9" s="48"/>
      <c r="I9" s="30"/>
      <c r="J9" s="48"/>
      <c r="K9" s="48"/>
      <c r="L9" s="30"/>
      <c r="M9" s="48"/>
      <c r="N9" s="48"/>
      <c r="O9" s="30"/>
      <c r="P9" s="48"/>
      <c r="Q9" s="48"/>
      <c r="R9" s="9"/>
      <c r="S9" s="9"/>
      <c r="T9" s="9"/>
      <c r="U9" s="9"/>
      <c r="V9" s="9"/>
      <c r="W9" s="9"/>
      <c r="X9" s="9"/>
      <c r="Y9" s="9"/>
      <c r="Z9" s="9"/>
    </row>
    <row r="10" spans="1:26" x14ac:dyDescent="0.25">
      <c r="A10" s="9" t="s">
        <v>34</v>
      </c>
      <c r="B10" s="194">
        <v>23.4</v>
      </c>
      <c r="C10" s="26">
        <v>76.099999999999994</v>
      </c>
      <c r="D10" s="194">
        <v>34.499999999999993</v>
      </c>
      <c r="E10" s="194">
        <v>41.6</v>
      </c>
      <c r="F10" s="26">
        <v>124.39999999999998</v>
      </c>
      <c r="G10" s="194">
        <f>F10-H10</f>
        <v>56.399999999999949</v>
      </c>
      <c r="H10" s="194">
        <v>68.000000000000028</v>
      </c>
      <c r="I10" s="26">
        <v>161.80000000000001</v>
      </c>
      <c r="J10" s="194">
        <v>70.900000000000006</v>
      </c>
      <c r="K10" s="194">
        <v>90.9</v>
      </c>
      <c r="L10" s="26">
        <v>208</v>
      </c>
      <c r="M10" s="194">
        <f>L10-N10</f>
        <v>100.2</v>
      </c>
      <c r="N10" s="194">
        <v>107.8</v>
      </c>
      <c r="O10" s="26">
        <v>230.4</v>
      </c>
      <c r="P10" s="194">
        <v>107.4</v>
      </c>
      <c r="Q10" s="194">
        <v>123</v>
      </c>
      <c r="R10" s="127"/>
      <c r="S10" s="127"/>
      <c r="T10" s="127"/>
      <c r="U10" s="127"/>
      <c r="V10" s="127"/>
      <c r="W10" s="127"/>
      <c r="X10" s="127"/>
      <c r="Y10" s="127"/>
      <c r="Z10" s="127"/>
    </row>
    <row r="11" spans="1:26" x14ac:dyDescent="0.25">
      <c r="A11" s="127" t="s">
        <v>35</v>
      </c>
      <c r="B11" s="194">
        <v>1.6</v>
      </c>
      <c r="C11" s="26">
        <v>1.9</v>
      </c>
      <c r="D11" s="194">
        <v>1.2999999999999998</v>
      </c>
      <c r="E11" s="194">
        <v>0.6</v>
      </c>
      <c r="F11" s="26">
        <v>4.8</v>
      </c>
      <c r="G11" s="194">
        <v>1.5</v>
      </c>
      <c r="H11" s="194">
        <v>3.3</v>
      </c>
      <c r="I11" s="26">
        <v>3.2</v>
      </c>
      <c r="J11" s="194">
        <v>0.60000000000000009</v>
      </c>
      <c r="K11" s="194">
        <v>2.6</v>
      </c>
      <c r="L11" s="26">
        <v>19.3</v>
      </c>
      <c r="M11" s="194">
        <f>L11-N11</f>
        <v>2</v>
      </c>
      <c r="N11" s="194">
        <v>17.3</v>
      </c>
      <c r="O11" s="26">
        <v>2.8</v>
      </c>
      <c r="P11" s="194">
        <v>1.9999999999999998</v>
      </c>
      <c r="Q11" s="194">
        <v>0.8</v>
      </c>
      <c r="R11" s="127"/>
      <c r="S11" s="127"/>
      <c r="T11" s="127"/>
      <c r="U11" s="127"/>
      <c r="V11" s="127"/>
      <c r="W11" s="127"/>
      <c r="X11" s="127"/>
      <c r="Y11" s="127"/>
      <c r="Z11" s="127"/>
    </row>
    <row r="12" spans="1:26" x14ac:dyDescent="0.25">
      <c r="A12" s="35" t="s">
        <v>36</v>
      </c>
      <c r="B12" s="136">
        <v>25</v>
      </c>
      <c r="C12" s="135">
        <v>78</v>
      </c>
      <c r="D12" s="136">
        <v>35.799999999999997</v>
      </c>
      <c r="E12" s="136">
        <v>42.2</v>
      </c>
      <c r="F12" s="135">
        <v>129.19999999999999</v>
      </c>
      <c r="G12" s="136">
        <v>57.899999999999963</v>
      </c>
      <c r="H12" s="136">
        <v>71.300000000000026</v>
      </c>
      <c r="I12" s="135">
        <v>165</v>
      </c>
      <c r="J12" s="136">
        <v>71.500000000000014</v>
      </c>
      <c r="K12" s="136">
        <v>93.499999999999986</v>
      </c>
      <c r="L12" s="135">
        <v>227.3</v>
      </c>
      <c r="M12" s="136">
        <v>102.2</v>
      </c>
      <c r="N12" s="136">
        <v>125.1</v>
      </c>
      <c r="O12" s="135">
        <v>233.20000000000002</v>
      </c>
      <c r="P12" s="136">
        <v>109.40000000000002</v>
      </c>
      <c r="Q12" s="136">
        <v>123.8</v>
      </c>
      <c r="R12" s="127"/>
      <c r="S12" s="127"/>
      <c r="T12" s="127"/>
      <c r="U12" s="127"/>
      <c r="V12" s="127"/>
      <c r="W12" s="127"/>
      <c r="X12" s="127"/>
      <c r="Y12" s="127"/>
      <c r="Z12" s="127"/>
    </row>
    <row r="13" spans="1:26" ht="15" customHeight="1" x14ac:dyDescent="0.25">
      <c r="A13" s="123" t="s">
        <v>37</v>
      </c>
      <c r="B13" s="195">
        <v>-1.8</v>
      </c>
      <c r="C13" s="98">
        <v>-2.2999999999999998</v>
      </c>
      <c r="D13" s="195">
        <v>-0.19999999999999973</v>
      </c>
      <c r="E13" s="195">
        <v>-2.1</v>
      </c>
      <c r="F13" s="98">
        <v>-0.4</v>
      </c>
      <c r="G13" s="195">
        <v>1.8000000000000003</v>
      </c>
      <c r="H13" s="195">
        <v>-2.2000000000000002</v>
      </c>
      <c r="I13" s="98">
        <v>0</v>
      </c>
      <c r="J13" s="195">
        <v>-0.60000000000000031</v>
      </c>
      <c r="K13" s="195">
        <v>0.60000000000000031</v>
      </c>
      <c r="L13" s="98">
        <v>-2.4</v>
      </c>
      <c r="M13" s="195">
        <f>L13-N13</f>
        <v>1.3000000000000003</v>
      </c>
      <c r="N13" s="195">
        <v>-3.7</v>
      </c>
      <c r="O13" s="98">
        <v>-4</v>
      </c>
      <c r="P13" s="195">
        <v>-2.7</v>
      </c>
      <c r="Q13" s="195">
        <v>-1.3</v>
      </c>
      <c r="R13" s="127"/>
      <c r="S13" s="127"/>
      <c r="T13" s="127"/>
      <c r="U13" s="127"/>
      <c r="V13" s="127"/>
      <c r="W13" s="127"/>
      <c r="X13" s="127"/>
      <c r="Y13" s="127"/>
      <c r="Z13" s="127"/>
    </row>
    <row r="14" spans="1:26" x14ac:dyDescent="0.25">
      <c r="A14" s="35" t="s">
        <v>38</v>
      </c>
      <c r="B14" s="136">
        <f>B12+B13</f>
        <v>23.2</v>
      </c>
      <c r="C14" s="135">
        <v>75.7</v>
      </c>
      <c r="D14" s="136">
        <v>35.6</v>
      </c>
      <c r="E14" s="136">
        <v>40.1</v>
      </c>
      <c r="F14" s="135">
        <v>128.79999999999998</v>
      </c>
      <c r="G14" s="136">
        <v>59.699999999999989</v>
      </c>
      <c r="H14" s="136">
        <v>69.099999999999994</v>
      </c>
      <c r="I14" s="135">
        <v>165</v>
      </c>
      <c r="J14" s="136">
        <v>70.90000000000002</v>
      </c>
      <c r="K14" s="136">
        <v>94.09999999999998</v>
      </c>
      <c r="L14" s="135">
        <v>224.9</v>
      </c>
      <c r="M14" s="136">
        <v>103.5</v>
      </c>
      <c r="N14" s="136">
        <v>121.39999999999999</v>
      </c>
      <c r="O14" s="135">
        <v>229.20000000000002</v>
      </c>
      <c r="P14" s="136">
        <v>106.70000000000002</v>
      </c>
      <c r="Q14" s="136">
        <v>122.5</v>
      </c>
      <c r="R14" s="127"/>
      <c r="S14" s="127"/>
      <c r="T14" s="127"/>
      <c r="U14" s="127"/>
      <c r="V14" s="127"/>
      <c r="W14" s="127"/>
      <c r="X14" s="127"/>
      <c r="Y14" s="127"/>
      <c r="Z14" s="127"/>
    </row>
    <row r="15" spans="1:26" x14ac:dyDescent="0.25">
      <c r="A15" s="127"/>
      <c r="B15" s="194"/>
      <c r="C15" s="26"/>
      <c r="D15" s="194"/>
      <c r="E15" s="194"/>
      <c r="F15" s="26"/>
      <c r="G15" s="194"/>
      <c r="H15" s="194"/>
      <c r="I15" s="26"/>
      <c r="J15" s="194"/>
      <c r="K15" s="194"/>
      <c r="L15" s="26"/>
      <c r="M15" s="194"/>
      <c r="N15" s="194"/>
      <c r="O15" s="26"/>
      <c r="P15" s="194"/>
      <c r="Q15" s="194"/>
      <c r="R15" s="127"/>
      <c r="S15" s="127"/>
      <c r="T15" s="127"/>
      <c r="U15" s="127"/>
      <c r="V15" s="127"/>
      <c r="W15" s="127"/>
      <c r="X15" s="127"/>
      <c r="Y15" s="127"/>
      <c r="Z15" s="127"/>
    </row>
    <row r="16" spans="1:26" x14ac:dyDescent="0.25">
      <c r="A16" s="127" t="s">
        <v>39</v>
      </c>
      <c r="B16" s="194">
        <v>33.1</v>
      </c>
      <c r="C16" s="26">
        <v>76.599999999999994</v>
      </c>
      <c r="D16" s="194">
        <v>36.499999999999993</v>
      </c>
      <c r="E16" s="194">
        <v>40.1</v>
      </c>
      <c r="F16" s="26">
        <v>96.8</v>
      </c>
      <c r="G16" s="194">
        <v>47.8</v>
      </c>
      <c r="H16" s="194">
        <v>49</v>
      </c>
      <c r="I16" s="26">
        <v>113.7</v>
      </c>
      <c r="J16" s="194">
        <v>51.6</v>
      </c>
      <c r="K16" s="194">
        <v>62.1</v>
      </c>
      <c r="L16" s="26">
        <v>143.1</v>
      </c>
      <c r="M16" s="194">
        <f t="shared" ref="M16:M27" si="0">L16-N16</f>
        <v>65.199999999999989</v>
      </c>
      <c r="N16" s="194">
        <v>77.900000000000006</v>
      </c>
      <c r="O16" s="26">
        <v>150.5</v>
      </c>
      <c r="P16" s="194">
        <v>70.3</v>
      </c>
      <c r="Q16" s="194">
        <v>80.2</v>
      </c>
      <c r="R16" s="127"/>
      <c r="S16" s="127"/>
      <c r="T16" s="127"/>
      <c r="U16" s="127"/>
      <c r="V16" s="127"/>
      <c r="W16" s="127"/>
      <c r="X16" s="127"/>
      <c r="Y16" s="127"/>
      <c r="Z16" s="127"/>
    </row>
    <row r="17" spans="1:26" x14ac:dyDescent="0.25">
      <c r="A17" s="197" t="s">
        <v>40</v>
      </c>
      <c r="B17" s="194">
        <v>27.2</v>
      </c>
      <c r="C17" s="26">
        <v>65.400000000000006</v>
      </c>
      <c r="D17" s="194">
        <v>30.300000000000004</v>
      </c>
      <c r="E17" s="194">
        <v>35.1</v>
      </c>
      <c r="F17" s="26">
        <v>83.7</v>
      </c>
      <c r="G17" s="194">
        <v>41.1</v>
      </c>
      <c r="H17" s="194">
        <v>42.6</v>
      </c>
      <c r="I17" s="26">
        <v>91.7</v>
      </c>
      <c r="J17" s="194">
        <v>42.1</v>
      </c>
      <c r="K17" s="194">
        <v>49.6</v>
      </c>
      <c r="L17" s="26">
        <v>104.8</v>
      </c>
      <c r="M17" s="194">
        <f t="shared" si="0"/>
        <v>49.8</v>
      </c>
      <c r="N17" s="194">
        <v>55</v>
      </c>
      <c r="O17" s="26">
        <v>118.3</v>
      </c>
      <c r="P17" s="194">
        <v>55.699999999999996</v>
      </c>
      <c r="Q17" s="194">
        <v>62.6</v>
      </c>
      <c r="R17" s="127"/>
      <c r="S17" s="127"/>
      <c r="T17" s="127"/>
      <c r="U17" s="127"/>
      <c r="V17" s="127"/>
      <c r="W17" s="127"/>
      <c r="X17" s="127"/>
      <c r="Y17" s="127"/>
      <c r="Z17" s="127"/>
    </row>
    <row r="18" spans="1:26" x14ac:dyDescent="0.25">
      <c r="A18" s="197" t="s">
        <v>41</v>
      </c>
      <c r="B18" s="194">
        <v>5.9</v>
      </c>
      <c r="C18" s="26">
        <v>11.2</v>
      </c>
      <c r="D18" s="194">
        <v>6.1999999999999993</v>
      </c>
      <c r="E18" s="194">
        <v>5</v>
      </c>
      <c r="F18" s="26">
        <v>13.1</v>
      </c>
      <c r="G18" s="194">
        <v>6.6999999999999993</v>
      </c>
      <c r="H18" s="194">
        <v>6.4</v>
      </c>
      <c r="I18" s="26">
        <v>22</v>
      </c>
      <c r="J18" s="194">
        <v>9.5</v>
      </c>
      <c r="K18" s="194">
        <v>12.5</v>
      </c>
      <c r="L18" s="26">
        <v>38.299999999999997</v>
      </c>
      <c r="M18" s="194">
        <f t="shared" si="0"/>
        <v>15.399999999999999</v>
      </c>
      <c r="N18" s="194">
        <v>22.9</v>
      </c>
      <c r="O18" s="26">
        <v>32.200000000000003</v>
      </c>
      <c r="P18" s="194">
        <v>14.600000000000001</v>
      </c>
      <c r="Q18" s="194">
        <v>17.600000000000001</v>
      </c>
      <c r="R18" s="127"/>
      <c r="S18" s="127"/>
      <c r="T18" s="127"/>
      <c r="U18" s="127"/>
      <c r="V18" s="127"/>
      <c r="W18" s="127"/>
      <c r="X18" s="127"/>
      <c r="Y18" s="127"/>
      <c r="Z18" s="127"/>
    </row>
    <row r="19" spans="1:26" x14ac:dyDescent="0.25">
      <c r="A19" s="127" t="s">
        <v>42</v>
      </c>
      <c r="B19" s="194">
        <v>19</v>
      </c>
      <c r="C19" s="26">
        <v>52.1</v>
      </c>
      <c r="D19" s="194">
        <v>27.1</v>
      </c>
      <c r="E19" s="194">
        <v>25</v>
      </c>
      <c r="F19" s="26">
        <v>65</v>
      </c>
      <c r="G19" s="194">
        <v>30.700000000000003</v>
      </c>
      <c r="H19" s="194">
        <v>34.299999999999997</v>
      </c>
      <c r="I19" s="26">
        <v>75.8</v>
      </c>
      <c r="J19" s="194">
        <v>37.9</v>
      </c>
      <c r="K19" s="194">
        <v>37.9</v>
      </c>
      <c r="L19" s="26">
        <v>73.2</v>
      </c>
      <c r="M19" s="194">
        <f t="shared" si="0"/>
        <v>39.299999999999997</v>
      </c>
      <c r="N19" s="194">
        <v>33.900000000000006</v>
      </c>
      <c r="O19" s="26">
        <v>75</v>
      </c>
      <c r="P19" s="194">
        <v>39.900000000000006</v>
      </c>
      <c r="Q19" s="194">
        <v>35.099999999999994</v>
      </c>
      <c r="R19" s="127"/>
      <c r="S19" s="127"/>
      <c r="T19" s="127"/>
      <c r="U19" s="127"/>
      <c r="V19" s="127"/>
      <c r="W19" s="127"/>
      <c r="X19" s="127"/>
      <c r="Y19" s="127"/>
      <c r="Z19" s="127"/>
    </row>
    <row r="20" spans="1:26" x14ac:dyDescent="0.25">
      <c r="A20" s="197" t="s">
        <v>43</v>
      </c>
      <c r="B20" s="194">
        <v>1.5</v>
      </c>
      <c r="C20" s="26">
        <v>3.4</v>
      </c>
      <c r="D20" s="194">
        <v>1.2999999999999998</v>
      </c>
      <c r="E20" s="194">
        <v>2.1</v>
      </c>
      <c r="F20" s="26">
        <v>4</v>
      </c>
      <c r="G20" s="194">
        <v>2</v>
      </c>
      <c r="H20" s="194">
        <v>2</v>
      </c>
      <c r="I20" s="26">
        <v>4.5</v>
      </c>
      <c r="J20" s="194">
        <v>1.7000000000000002</v>
      </c>
      <c r="K20" s="194">
        <v>2.8</v>
      </c>
      <c r="L20" s="26">
        <v>6.2</v>
      </c>
      <c r="M20" s="194">
        <f t="shared" si="0"/>
        <v>3.3000000000000003</v>
      </c>
      <c r="N20" s="194">
        <v>2.9</v>
      </c>
      <c r="O20" s="26">
        <v>5.6</v>
      </c>
      <c r="P20" s="194">
        <v>2.6999999999999997</v>
      </c>
      <c r="Q20" s="194">
        <v>2.9</v>
      </c>
      <c r="R20" s="26"/>
      <c r="S20" s="198"/>
      <c r="T20" s="127"/>
      <c r="U20" s="127"/>
      <c r="V20" s="127"/>
      <c r="W20" s="127"/>
      <c r="X20" s="127"/>
      <c r="Y20" s="127"/>
      <c r="Z20" s="127"/>
    </row>
    <row r="21" spans="1:26" x14ac:dyDescent="0.25">
      <c r="A21" s="76" t="s">
        <v>44</v>
      </c>
      <c r="B21" s="194">
        <v>5</v>
      </c>
      <c r="C21" s="26">
        <v>12.9</v>
      </c>
      <c r="D21" s="194">
        <v>6</v>
      </c>
      <c r="E21" s="194">
        <v>6.9</v>
      </c>
      <c r="F21" s="26">
        <v>13.9</v>
      </c>
      <c r="G21" s="194">
        <v>7.3000000000000007</v>
      </c>
      <c r="H21" s="194">
        <v>6.6</v>
      </c>
      <c r="I21" s="26">
        <v>15.9</v>
      </c>
      <c r="J21" s="194">
        <v>7.6</v>
      </c>
      <c r="K21" s="194">
        <v>8.3000000000000007</v>
      </c>
      <c r="L21" s="26">
        <v>16.3</v>
      </c>
      <c r="M21" s="194">
        <f t="shared" si="0"/>
        <v>7.7000000000000011</v>
      </c>
      <c r="N21" s="194">
        <v>8.6</v>
      </c>
      <c r="O21" s="26">
        <v>15.2</v>
      </c>
      <c r="P21" s="194">
        <v>7.9999999999999991</v>
      </c>
      <c r="Q21" s="194">
        <v>7.2</v>
      </c>
      <c r="R21" s="26"/>
      <c r="S21" s="127"/>
      <c r="T21" s="127"/>
      <c r="U21" s="127"/>
      <c r="V21" s="127"/>
      <c r="W21" s="127"/>
      <c r="X21" s="127"/>
      <c r="Y21" s="127"/>
      <c r="Z21" s="127"/>
    </row>
    <row r="22" spans="1:26" x14ac:dyDescent="0.25">
      <c r="A22" s="76" t="s">
        <v>45</v>
      </c>
      <c r="B22" s="194">
        <v>5</v>
      </c>
      <c r="C22" s="26">
        <v>13.8</v>
      </c>
      <c r="D22" s="194">
        <v>7.2000000000000011</v>
      </c>
      <c r="E22" s="194">
        <v>6.6</v>
      </c>
      <c r="F22" s="26">
        <v>18.3</v>
      </c>
      <c r="G22" s="194">
        <v>9.4</v>
      </c>
      <c r="H22" s="194">
        <v>8.9</v>
      </c>
      <c r="I22" s="26">
        <v>21.2</v>
      </c>
      <c r="J22" s="194">
        <v>11.299999999999999</v>
      </c>
      <c r="K22" s="199">
        <v>9.9</v>
      </c>
      <c r="L22" s="26">
        <v>20</v>
      </c>
      <c r="M22" s="194">
        <f t="shared" si="0"/>
        <v>11.4</v>
      </c>
      <c r="N22" s="199">
        <v>8.6</v>
      </c>
      <c r="O22" s="26">
        <v>20.6</v>
      </c>
      <c r="P22" s="194">
        <v>11.200000000000001</v>
      </c>
      <c r="Q22" s="199">
        <v>9.4</v>
      </c>
      <c r="R22" s="26"/>
      <c r="S22" s="127"/>
      <c r="T22" s="127"/>
      <c r="U22" s="127"/>
      <c r="V22" s="127"/>
      <c r="W22" s="127"/>
      <c r="X22" s="127"/>
      <c r="Y22" s="127"/>
      <c r="Z22" s="127"/>
    </row>
    <row r="23" spans="1:26" x14ac:dyDescent="0.25">
      <c r="A23" s="76" t="s">
        <v>46</v>
      </c>
      <c r="B23" s="194">
        <v>3.6</v>
      </c>
      <c r="C23" s="26">
        <v>8.9</v>
      </c>
      <c r="D23" s="194">
        <v>5.2</v>
      </c>
      <c r="E23" s="194">
        <v>3.7</v>
      </c>
      <c r="F23" s="26">
        <v>12.9</v>
      </c>
      <c r="G23" s="194">
        <v>5.6000000000000005</v>
      </c>
      <c r="H23" s="194">
        <v>7.3</v>
      </c>
      <c r="I23" s="26">
        <v>11.4</v>
      </c>
      <c r="J23" s="194">
        <v>5.9</v>
      </c>
      <c r="K23" s="199">
        <v>5.5</v>
      </c>
      <c r="L23" s="26">
        <v>7.8</v>
      </c>
      <c r="M23" s="194">
        <f t="shared" si="0"/>
        <v>4.4000000000000004</v>
      </c>
      <c r="N23" s="199">
        <v>3.4</v>
      </c>
      <c r="O23" s="26">
        <v>8.3000000000000007</v>
      </c>
      <c r="P23" s="194">
        <v>4.9000000000000004</v>
      </c>
      <c r="Q23" s="199">
        <v>3.4</v>
      </c>
      <c r="R23" s="26"/>
      <c r="S23" s="127"/>
      <c r="T23" s="127"/>
      <c r="U23" s="127"/>
      <c r="V23" s="127"/>
      <c r="W23" s="127"/>
      <c r="X23" s="127"/>
      <c r="Y23" s="127"/>
      <c r="Z23" s="127"/>
    </row>
    <row r="24" spans="1:26" x14ac:dyDescent="0.25">
      <c r="A24" s="76" t="s">
        <v>47</v>
      </c>
      <c r="B24" s="194">
        <v>1.6</v>
      </c>
      <c r="C24" s="26">
        <v>3</v>
      </c>
      <c r="D24" s="194">
        <v>1.5</v>
      </c>
      <c r="E24" s="194">
        <v>1.5</v>
      </c>
      <c r="F24" s="26">
        <v>4.3</v>
      </c>
      <c r="G24" s="194">
        <v>1.9</v>
      </c>
      <c r="H24" s="194">
        <v>2.4</v>
      </c>
      <c r="I24" s="26">
        <v>5.8</v>
      </c>
      <c r="J24" s="194">
        <v>3</v>
      </c>
      <c r="K24" s="199">
        <v>2.8</v>
      </c>
      <c r="L24" s="26">
        <v>5.8</v>
      </c>
      <c r="M24" s="194">
        <f t="shared" si="0"/>
        <v>3.6999999999999997</v>
      </c>
      <c r="N24" s="199">
        <v>2.1</v>
      </c>
      <c r="O24" s="26">
        <v>7</v>
      </c>
      <c r="P24" s="194">
        <v>2.5999999999999996</v>
      </c>
      <c r="Q24" s="199">
        <v>4.4000000000000004</v>
      </c>
      <c r="R24" s="26"/>
      <c r="S24" s="127"/>
      <c r="T24" s="127"/>
      <c r="U24" s="127"/>
      <c r="V24" s="127"/>
      <c r="W24" s="127"/>
      <c r="X24" s="127"/>
      <c r="Y24" s="127"/>
      <c r="Z24" s="127"/>
    </row>
    <row r="25" spans="1:26" x14ac:dyDescent="0.25">
      <c r="A25" s="76" t="s">
        <v>48</v>
      </c>
      <c r="B25" s="194">
        <v>0.1</v>
      </c>
      <c r="C25" s="26">
        <v>2.6</v>
      </c>
      <c r="D25" s="194">
        <v>1.3</v>
      </c>
      <c r="E25" s="194">
        <v>1.3</v>
      </c>
      <c r="F25" s="26">
        <v>3</v>
      </c>
      <c r="G25" s="194">
        <v>1.4</v>
      </c>
      <c r="H25" s="194">
        <v>1.6</v>
      </c>
      <c r="I25" s="26">
        <v>3.7</v>
      </c>
      <c r="J25" s="194">
        <v>1.9000000000000001</v>
      </c>
      <c r="K25" s="199">
        <v>1.8</v>
      </c>
      <c r="L25" s="26">
        <v>5.2</v>
      </c>
      <c r="M25" s="194">
        <f t="shared" si="0"/>
        <v>2.6</v>
      </c>
      <c r="N25" s="199">
        <v>2.6</v>
      </c>
      <c r="O25" s="26">
        <v>5.5</v>
      </c>
      <c r="P25" s="194">
        <v>2.6</v>
      </c>
      <c r="Q25" s="199">
        <v>2.9</v>
      </c>
      <c r="R25" s="26"/>
      <c r="S25" s="127"/>
      <c r="T25" s="127"/>
      <c r="U25" s="127"/>
      <c r="V25" s="127"/>
      <c r="W25" s="127"/>
      <c r="X25" s="127"/>
      <c r="Y25" s="127"/>
      <c r="Z25" s="127"/>
    </row>
    <row r="26" spans="1:26" x14ac:dyDescent="0.25">
      <c r="A26" s="76" t="s">
        <v>49</v>
      </c>
      <c r="B26" s="194">
        <v>2.2000000000000002</v>
      </c>
      <c r="C26" s="26">
        <v>7.5</v>
      </c>
      <c r="D26" s="194">
        <v>4.5999999999999996</v>
      </c>
      <c r="E26" s="194">
        <v>2.9</v>
      </c>
      <c r="F26" s="26">
        <v>8.6</v>
      </c>
      <c r="G26" s="194">
        <v>3.0999999999999996</v>
      </c>
      <c r="H26" s="194">
        <v>5.5</v>
      </c>
      <c r="I26" s="26">
        <v>13.3</v>
      </c>
      <c r="J26" s="194">
        <v>6.5000000000000009</v>
      </c>
      <c r="K26" s="199">
        <v>6.8</v>
      </c>
      <c r="L26" s="26">
        <v>11.9</v>
      </c>
      <c r="M26" s="194">
        <f t="shared" si="0"/>
        <v>6.2</v>
      </c>
      <c r="N26" s="199">
        <v>5.7</v>
      </c>
      <c r="O26" s="26">
        <v>12.8</v>
      </c>
      <c r="P26" s="194">
        <v>7.9</v>
      </c>
      <c r="Q26" s="199">
        <v>4.9000000000000004</v>
      </c>
      <c r="R26" s="26"/>
      <c r="S26" s="127"/>
      <c r="T26" s="127"/>
      <c r="U26" s="127"/>
      <c r="V26" s="127"/>
      <c r="W26" s="127"/>
      <c r="X26" s="127"/>
      <c r="Y26" s="127"/>
      <c r="Z26" s="127"/>
    </row>
    <row r="27" spans="1:26" x14ac:dyDescent="0.25">
      <c r="A27" s="127" t="s">
        <v>50</v>
      </c>
      <c r="B27" s="194">
        <v>5.2</v>
      </c>
      <c r="C27" s="138">
        <v>13.8</v>
      </c>
      <c r="D27" s="194">
        <v>5.6000000000000014</v>
      </c>
      <c r="E27" s="194">
        <v>8.1999999999999993</v>
      </c>
      <c r="F27" s="138">
        <v>16.5</v>
      </c>
      <c r="G27" s="194">
        <v>8.1999999999999993</v>
      </c>
      <c r="H27" s="194">
        <v>8.3000000000000007</v>
      </c>
      <c r="I27" s="138">
        <v>18</v>
      </c>
      <c r="J27" s="194">
        <v>8.5</v>
      </c>
      <c r="K27" s="199">
        <v>9.5</v>
      </c>
      <c r="L27" s="138">
        <v>18.2</v>
      </c>
      <c r="M27" s="194">
        <f t="shared" si="0"/>
        <v>9.3999999999999986</v>
      </c>
      <c r="N27" s="199">
        <v>8.8000000000000007</v>
      </c>
      <c r="O27" s="138">
        <v>18.600000000000001</v>
      </c>
      <c r="P27" s="199">
        <v>9.4000000000000021</v>
      </c>
      <c r="Q27" s="199">
        <v>9.1999999999999993</v>
      </c>
      <c r="R27" s="127"/>
      <c r="S27" s="127"/>
      <c r="T27" s="127"/>
      <c r="U27" s="127"/>
      <c r="V27" s="127"/>
      <c r="W27" s="127"/>
      <c r="X27" s="127"/>
      <c r="Y27" s="127"/>
      <c r="Z27" s="127"/>
    </row>
    <row r="28" spans="1:26" x14ac:dyDescent="0.25">
      <c r="A28" s="35" t="s">
        <v>51</v>
      </c>
      <c r="B28" s="136">
        <f>B19+B16+B27</f>
        <v>57.300000000000004</v>
      </c>
      <c r="C28" s="135">
        <v>142.5</v>
      </c>
      <c r="D28" s="136">
        <v>69.2</v>
      </c>
      <c r="E28" s="136">
        <v>73.3</v>
      </c>
      <c r="F28" s="135">
        <v>178.3</v>
      </c>
      <c r="G28" s="136">
        <v>86.700000000000017</v>
      </c>
      <c r="H28" s="136">
        <v>91.6</v>
      </c>
      <c r="I28" s="135">
        <v>207.5</v>
      </c>
      <c r="J28" s="136">
        <v>98</v>
      </c>
      <c r="K28" s="136">
        <v>109.5</v>
      </c>
      <c r="L28" s="135">
        <v>234.5</v>
      </c>
      <c r="M28" s="136">
        <v>113.9</v>
      </c>
      <c r="N28" s="136">
        <v>120.60000000000001</v>
      </c>
      <c r="O28" s="135">
        <v>244.1</v>
      </c>
      <c r="P28" s="136">
        <v>119.6</v>
      </c>
      <c r="Q28" s="136">
        <v>124.5</v>
      </c>
      <c r="R28" s="127"/>
      <c r="S28" s="127"/>
      <c r="T28" s="127"/>
      <c r="U28" s="127"/>
      <c r="V28" s="127"/>
      <c r="W28" s="127"/>
      <c r="X28" s="127"/>
      <c r="Y28" s="127"/>
      <c r="Z28" s="127"/>
    </row>
    <row r="29" spans="1:26" x14ac:dyDescent="0.25">
      <c r="A29" s="200"/>
      <c r="B29" s="201"/>
      <c r="C29" s="137"/>
      <c r="D29" s="201"/>
      <c r="E29" s="201"/>
      <c r="F29" s="137"/>
      <c r="G29" s="201"/>
      <c r="H29" s="201"/>
      <c r="I29" s="137"/>
      <c r="J29" s="201"/>
      <c r="K29" s="201"/>
      <c r="L29" s="137"/>
      <c r="M29" s="201"/>
      <c r="N29" s="201"/>
      <c r="O29" s="137"/>
      <c r="P29" s="201"/>
      <c r="Q29" s="201"/>
      <c r="R29" s="127"/>
      <c r="S29" s="127"/>
      <c r="T29" s="127"/>
      <c r="U29" s="127"/>
      <c r="V29" s="127"/>
      <c r="W29" s="127"/>
      <c r="X29" s="127"/>
      <c r="Y29" s="127"/>
      <c r="Z29" s="127"/>
    </row>
    <row r="30" spans="1:26" x14ac:dyDescent="0.25">
      <c r="A30" s="35" t="s">
        <v>52</v>
      </c>
      <c r="B30" s="115">
        <f>B14-B28</f>
        <v>-34.100000000000009</v>
      </c>
      <c r="C30" s="102">
        <v>-66.8</v>
      </c>
      <c r="D30" s="115">
        <v>-33.599999999999994</v>
      </c>
      <c r="E30" s="115">
        <v>-33.200000000000003</v>
      </c>
      <c r="F30" s="102">
        <v>-49.500000000000028</v>
      </c>
      <c r="G30" s="115">
        <v>-27.000000000000028</v>
      </c>
      <c r="H30" s="115">
        <v>-22.5</v>
      </c>
      <c r="I30" s="102">
        <v>-42.5</v>
      </c>
      <c r="J30" s="115">
        <v>-27.1</v>
      </c>
      <c r="K30" s="115">
        <v>-15.4</v>
      </c>
      <c r="L30" s="102">
        <v>-9.6</v>
      </c>
      <c r="M30" s="115">
        <v>-10.4</v>
      </c>
      <c r="N30" s="115">
        <v>0.8</v>
      </c>
      <c r="O30" s="102">
        <v>-14.899999999999977</v>
      </c>
      <c r="P30" s="115">
        <v>-12.899999999999977</v>
      </c>
      <c r="Q30" s="115">
        <v>-2</v>
      </c>
      <c r="R30" s="127"/>
      <c r="S30" s="127"/>
      <c r="T30" s="127"/>
      <c r="U30" s="127"/>
      <c r="V30" s="127"/>
      <c r="W30" s="127"/>
      <c r="X30" s="127"/>
      <c r="Y30" s="127"/>
      <c r="Z30" s="127"/>
    </row>
    <row r="31" spans="1:26" x14ac:dyDescent="0.25">
      <c r="A31" s="127"/>
      <c r="B31" s="194"/>
      <c r="C31" s="26"/>
      <c r="D31" s="194"/>
      <c r="E31" s="194"/>
      <c r="F31" s="26"/>
      <c r="G31" s="194"/>
      <c r="H31" s="194"/>
      <c r="I31" s="26"/>
      <c r="J31" s="194"/>
      <c r="K31" s="194"/>
      <c r="L31" s="26"/>
      <c r="M31" s="194"/>
      <c r="N31" s="194"/>
      <c r="O31" s="26"/>
      <c r="P31" s="194"/>
      <c r="Q31" s="194"/>
      <c r="R31" s="127"/>
      <c r="S31" s="127"/>
      <c r="T31" s="127"/>
      <c r="U31" s="127"/>
      <c r="V31" s="127"/>
      <c r="W31" s="127"/>
      <c r="X31" s="127"/>
      <c r="Y31" s="127"/>
      <c r="Z31" s="127"/>
    </row>
    <row r="32" spans="1:26" x14ac:dyDescent="0.25">
      <c r="A32" s="9" t="s">
        <v>53</v>
      </c>
      <c r="B32" s="155">
        <v>0.3</v>
      </c>
      <c r="C32" s="98">
        <v>-0.1</v>
      </c>
      <c r="D32" s="155">
        <v>-0.30000000000000004</v>
      </c>
      <c r="E32" s="155">
        <v>0.2</v>
      </c>
      <c r="F32" s="98">
        <v>0.3</v>
      </c>
      <c r="G32" s="155">
        <v>-1.0999999999999999</v>
      </c>
      <c r="H32" s="155">
        <v>1.4</v>
      </c>
      <c r="I32" s="98">
        <v>-3.5</v>
      </c>
      <c r="J32" s="155">
        <v>-2.1</v>
      </c>
      <c r="K32" s="155">
        <v>-1.4</v>
      </c>
      <c r="L32" s="98">
        <v>-2.1</v>
      </c>
      <c r="M32" s="155">
        <f>L32-N32</f>
        <v>-5.2</v>
      </c>
      <c r="N32" s="194">
        <v>3.1</v>
      </c>
      <c r="O32" s="98">
        <v>0</v>
      </c>
      <c r="P32" s="155">
        <v>-1.5</v>
      </c>
      <c r="Q32" s="194">
        <v>1.5</v>
      </c>
      <c r="R32" s="127"/>
      <c r="S32" s="127"/>
      <c r="T32" s="127"/>
      <c r="U32" s="127"/>
      <c r="V32" s="127"/>
      <c r="W32" s="127"/>
      <c r="X32" s="127"/>
      <c r="Y32" s="127"/>
      <c r="Z32" s="127"/>
    </row>
    <row r="33" spans="1:26" s="148" customFormat="1" x14ac:dyDescent="0.25">
      <c r="A33" s="35" t="s">
        <v>54</v>
      </c>
      <c r="B33" s="115">
        <f>B30-B32</f>
        <v>-34.400000000000006</v>
      </c>
      <c r="C33" s="102">
        <v>-66.900000000000006</v>
      </c>
      <c r="D33" s="115">
        <v>-33.500000000000007</v>
      </c>
      <c r="E33" s="115">
        <v>-33.4</v>
      </c>
      <c r="F33" s="102">
        <v>-49.800000000000026</v>
      </c>
      <c r="G33" s="115">
        <v>-25.900000000000027</v>
      </c>
      <c r="H33" s="115">
        <v>-23.9</v>
      </c>
      <c r="I33" s="102">
        <v>-39</v>
      </c>
      <c r="J33" s="115">
        <v>-25</v>
      </c>
      <c r="K33" s="115">
        <v>-14</v>
      </c>
      <c r="L33" s="102">
        <v>-7.5</v>
      </c>
      <c r="M33" s="115">
        <f>L33-N33</f>
        <v>-5.2</v>
      </c>
      <c r="N33" s="115">
        <v>-2.2999999999999998</v>
      </c>
      <c r="O33" s="102">
        <v>-14.899999999999977</v>
      </c>
      <c r="P33" s="115">
        <v>-11.399999999999977</v>
      </c>
      <c r="Q33" s="115">
        <v>-3.5</v>
      </c>
      <c r="R33" s="147"/>
      <c r="S33" s="147"/>
      <c r="T33" s="147"/>
      <c r="U33" s="147"/>
      <c r="V33" s="147"/>
      <c r="W33" s="147"/>
      <c r="X33" s="147"/>
      <c r="Y33" s="147"/>
      <c r="Z33" s="147"/>
    </row>
    <row r="34" spans="1:26" x14ac:dyDescent="0.25">
      <c r="A34" s="127"/>
      <c r="B34" s="194"/>
      <c r="C34" s="194"/>
      <c r="D34" s="194"/>
      <c r="E34" s="194"/>
      <c r="F34" s="194"/>
      <c r="G34" s="194"/>
      <c r="H34" s="194"/>
      <c r="I34" s="194"/>
      <c r="J34" s="194"/>
      <c r="K34" s="194"/>
      <c r="L34" s="194"/>
      <c r="M34" s="194"/>
      <c r="N34" s="194"/>
      <c r="O34" s="194"/>
      <c r="P34" s="194"/>
      <c r="Q34" s="194"/>
      <c r="R34" s="127"/>
      <c r="S34" s="127"/>
      <c r="T34" s="127"/>
      <c r="U34" s="127"/>
      <c r="V34" s="127"/>
      <c r="W34" s="127"/>
      <c r="X34" s="127"/>
      <c r="Y34" s="127"/>
      <c r="Z34" s="127"/>
    </row>
    <row r="35" spans="1:26" x14ac:dyDescent="0.25">
      <c r="A35" s="127" t="s">
        <v>55</v>
      </c>
      <c r="B35" s="155">
        <v>0</v>
      </c>
      <c r="C35" s="98">
        <v>0.8</v>
      </c>
      <c r="D35" s="155">
        <v>1.2000000000000002</v>
      </c>
      <c r="E35" s="155">
        <v>-0.4</v>
      </c>
      <c r="F35" s="98">
        <v>-0.4</v>
      </c>
      <c r="G35" s="155">
        <v>-0.2</v>
      </c>
      <c r="H35" s="155">
        <v>-0.2</v>
      </c>
      <c r="I35" s="98">
        <v>0.3</v>
      </c>
      <c r="J35" s="155">
        <v>9.9999999999999978E-2</v>
      </c>
      <c r="K35" s="155">
        <v>0.2</v>
      </c>
      <c r="L35" s="98">
        <v>8.1</v>
      </c>
      <c r="M35" s="155">
        <f t="shared" ref="M35:M40" si="1">L35-N35</f>
        <v>1.2999999999999998</v>
      </c>
      <c r="N35" s="155">
        <v>6.8</v>
      </c>
      <c r="O35" s="98">
        <v>19.8</v>
      </c>
      <c r="P35" s="196">
        <v>-2.4</v>
      </c>
      <c r="Q35" s="202">
        <v>22.2</v>
      </c>
      <c r="R35" s="127"/>
      <c r="S35" s="127"/>
      <c r="T35" s="127"/>
      <c r="U35" s="127"/>
      <c r="V35" s="127"/>
      <c r="W35" s="127"/>
      <c r="X35" s="127"/>
      <c r="Y35" s="127"/>
      <c r="Z35" s="127"/>
    </row>
    <row r="36" spans="1:26" x14ac:dyDescent="0.25">
      <c r="A36" s="127" t="s">
        <v>56</v>
      </c>
      <c r="B36" s="155">
        <v>-6.3</v>
      </c>
      <c r="C36" s="98">
        <v>-3.6</v>
      </c>
      <c r="D36" s="155">
        <v>1.6999999999999997</v>
      </c>
      <c r="E36" s="155">
        <v>-5.3</v>
      </c>
      <c r="F36" s="98">
        <v>-31.8</v>
      </c>
      <c r="G36" s="155">
        <v>16.100000000000001</v>
      </c>
      <c r="H36" s="155">
        <v>-47.9</v>
      </c>
      <c r="I36" s="98">
        <v>-224</v>
      </c>
      <c r="J36" s="155">
        <v>36.699999999999989</v>
      </c>
      <c r="K36" s="155">
        <v>-260.7</v>
      </c>
      <c r="L36" s="98">
        <v>-13.7</v>
      </c>
      <c r="M36" s="155">
        <f t="shared" si="1"/>
        <v>-12.5</v>
      </c>
      <c r="N36" s="155">
        <v>-1.2</v>
      </c>
      <c r="O36" s="98">
        <v>-402.4</v>
      </c>
      <c r="P36" s="155">
        <v>-0.3</v>
      </c>
      <c r="Q36" s="202">
        <v>-402.1</v>
      </c>
      <c r="R36" s="127"/>
      <c r="S36" s="127"/>
      <c r="T36" s="127"/>
      <c r="U36" s="127"/>
      <c r="V36" s="127"/>
      <c r="W36" s="127"/>
      <c r="X36" s="127"/>
      <c r="Y36" s="127"/>
      <c r="Z36" s="127"/>
    </row>
    <row r="37" spans="1:26" x14ac:dyDescent="0.25">
      <c r="A37" s="127" t="s">
        <v>57</v>
      </c>
      <c r="B37" s="194">
        <v>0</v>
      </c>
      <c r="C37" s="98"/>
      <c r="D37" s="194"/>
      <c r="E37" s="194">
        <v>0</v>
      </c>
      <c r="F37" s="98">
        <v>0</v>
      </c>
      <c r="G37" s="194">
        <v>0</v>
      </c>
      <c r="H37" s="194">
        <v>0</v>
      </c>
      <c r="I37" s="98">
        <v>0</v>
      </c>
      <c r="J37" s="194">
        <v>0</v>
      </c>
      <c r="K37" s="194">
        <v>0</v>
      </c>
      <c r="L37" s="98">
        <v>0.1</v>
      </c>
      <c r="M37" s="194">
        <f t="shared" si="1"/>
        <v>0</v>
      </c>
      <c r="N37" s="194">
        <v>0.1</v>
      </c>
      <c r="O37" s="98">
        <v>0.6</v>
      </c>
      <c r="P37" s="194">
        <v>9.9999999999999978E-2</v>
      </c>
      <c r="Q37" s="194">
        <v>0.5</v>
      </c>
      <c r="R37" s="127"/>
      <c r="S37" s="127"/>
      <c r="T37" s="127"/>
      <c r="U37" s="127"/>
      <c r="V37" s="127"/>
      <c r="W37" s="127"/>
      <c r="X37" s="127"/>
      <c r="Y37" s="127"/>
      <c r="Z37" s="127"/>
    </row>
    <row r="38" spans="1:26" x14ac:dyDescent="0.25">
      <c r="A38" s="127" t="s">
        <v>58</v>
      </c>
      <c r="B38" s="194">
        <v>0</v>
      </c>
      <c r="C38" s="98"/>
      <c r="D38" s="194"/>
      <c r="E38" s="194">
        <v>0</v>
      </c>
      <c r="F38" s="98">
        <v>0.9</v>
      </c>
      <c r="G38" s="194">
        <v>9.9999999999999978E-2</v>
      </c>
      <c r="H38" s="194">
        <v>0.8</v>
      </c>
      <c r="I38" s="98">
        <v>-0.1</v>
      </c>
      <c r="J38" s="194">
        <v>0.6</v>
      </c>
      <c r="K38" s="155">
        <v>-0.7</v>
      </c>
      <c r="L38" s="98">
        <v>0.4</v>
      </c>
      <c r="M38" s="194">
        <f t="shared" si="1"/>
        <v>0.2</v>
      </c>
      <c r="N38" s="194">
        <v>0.2</v>
      </c>
      <c r="O38" s="98">
        <v>1.7</v>
      </c>
      <c r="P38" s="155">
        <v>0.79999999999999993</v>
      </c>
      <c r="Q38" s="194">
        <v>0.9</v>
      </c>
      <c r="R38" s="127"/>
      <c r="S38" s="127"/>
      <c r="T38" s="127"/>
      <c r="U38" s="127"/>
      <c r="V38" s="127"/>
      <c r="W38" s="127"/>
      <c r="X38" s="127"/>
      <c r="Y38" s="127"/>
      <c r="Z38" s="127"/>
    </row>
    <row r="39" spans="1:26" x14ac:dyDescent="0.25">
      <c r="A39" s="127" t="s">
        <v>59</v>
      </c>
      <c r="B39" s="194">
        <v>0</v>
      </c>
      <c r="C39" s="98">
        <v>-1.2</v>
      </c>
      <c r="D39" s="155">
        <v>-1.2</v>
      </c>
      <c r="E39" s="194">
        <v>0</v>
      </c>
      <c r="F39" s="98">
        <v>-1</v>
      </c>
      <c r="G39" s="155">
        <v>-1</v>
      </c>
      <c r="H39" s="194">
        <v>0</v>
      </c>
      <c r="I39" s="98">
        <v>-27.2</v>
      </c>
      <c r="J39" s="155">
        <v>-27.2</v>
      </c>
      <c r="K39" s="194">
        <v>0</v>
      </c>
      <c r="L39" s="98">
        <v>-10.7</v>
      </c>
      <c r="M39" s="155">
        <f t="shared" si="1"/>
        <v>-4.3999999999999995</v>
      </c>
      <c r="N39" s="155">
        <v>-6.3</v>
      </c>
      <c r="O39" s="98">
        <v>6.8</v>
      </c>
      <c r="P39" s="155">
        <v>14.899999999999999</v>
      </c>
      <c r="Q39" s="202">
        <v>-8.1</v>
      </c>
      <c r="R39" s="127"/>
      <c r="S39" s="127"/>
      <c r="T39" s="203"/>
      <c r="U39" s="127"/>
      <c r="V39" s="127"/>
      <c r="W39" s="127"/>
      <c r="X39" s="127"/>
      <c r="Y39" s="127"/>
      <c r="Z39" s="127"/>
    </row>
    <row r="40" spans="1:26" s="148" customFormat="1" x14ac:dyDescent="0.25">
      <c r="A40" s="39" t="s">
        <v>60</v>
      </c>
      <c r="B40" s="115">
        <v>-40.700000000000003</v>
      </c>
      <c r="C40" s="102">
        <v>-70.900000000000006</v>
      </c>
      <c r="D40" s="115">
        <v>-31.800000000000004</v>
      </c>
      <c r="E40" s="115">
        <v>-39.1</v>
      </c>
      <c r="F40" s="102">
        <v>-82.100000000000023</v>
      </c>
      <c r="G40" s="115">
        <v>-10.90000000000002</v>
      </c>
      <c r="H40" s="115">
        <v>-71.2</v>
      </c>
      <c r="I40" s="102">
        <v>-290</v>
      </c>
      <c r="J40" s="115">
        <v>-14.800000000000011</v>
      </c>
      <c r="K40" s="115">
        <v>-275.2</v>
      </c>
      <c r="L40" s="102">
        <v>-23.3</v>
      </c>
      <c r="M40" s="115">
        <f t="shared" si="1"/>
        <v>-20.6</v>
      </c>
      <c r="N40" s="115">
        <v>-2.7</v>
      </c>
      <c r="O40" s="102">
        <v>-388.4</v>
      </c>
      <c r="P40" s="139">
        <v>1.7</v>
      </c>
      <c r="Q40" s="115">
        <v>-390.10000000000008</v>
      </c>
      <c r="R40" s="147"/>
      <c r="S40" s="147"/>
      <c r="T40" s="147"/>
      <c r="U40" s="147"/>
      <c r="V40" s="147"/>
      <c r="W40" s="147"/>
      <c r="X40" s="147"/>
      <c r="Y40" s="147"/>
      <c r="Z40" s="147"/>
    </row>
    <row r="41" spans="1:26" ht="15.75" thickBot="1" x14ac:dyDescent="0.3">
      <c r="A41" s="127"/>
      <c r="B41" s="26"/>
      <c r="C41" s="26"/>
      <c r="D41" s="26"/>
      <c r="E41" s="26"/>
      <c r="F41" s="26"/>
      <c r="G41" s="26"/>
      <c r="H41" s="26"/>
      <c r="I41" s="26"/>
      <c r="J41" s="26"/>
      <c r="K41" s="26"/>
      <c r="L41" s="26"/>
      <c r="M41" s="26"/>
      <c r="N41" s="26"/>
      <c r="O41" s="26"/>
      <c r="P41" s="26"/>
      <c r="Q41" s="26"/>
      <c r="R41" s="127"/>
      <c r="S41" s="127"/>
      <c r="T41" s="127"/>
      <c r="U41" s="127"/>
      <c r="V41" s="127"/>
      <c r="W41" s="127"/>
      <c r="X41" s="127"/>
      <c r="Y41" s="127"/>
      <c r="Z41" s="127"/>
    </row>
    <row r="42" spans="1:26" s="5" customFormat="1" ht="3.75" customHeight="1" x14ac:dyDescent="0.2">
      <c r="A42" s="75"/>
      <c r="B42" s="141"/>
      <c r="C42" s="140"/>
      <c r="D42" s="141"/>
      <c r="E42" s="141"/>
      <c r="F42" s="140"/>
      <c r="G42" s="141"/>
      <c r="H42" s="141"/>
      <c r="I42" s="140"/>
      <c r="J42" s="141"/>
      <c r="K42" s="141"/>
      <c r="L42" s="140"/>
      <c r="M42" s="141"/>
      <c r="N42" s="141"/>
      <c r="O42" s="140"/>
      <c r="P42" s="141"/>
      <c r="Q42" s="141"/>
      <c r="R42" s="9"/>
      <c r="S42" s="9"/>
      <c r="T42" s="9"/>
      <c r="U42" s="9"/>
      <c r="V42" s="9"/>
      <c r="W42" s="9"/>
      <c r="X42" s="9"/>
      <c r="Y42" s="9"/>
      <c r="Z42" s="9"/>
    </row>
    <row r="43" spans="1:26" x14ac:dyDescent="0.25">
      <c r="A43" s="127" t="s">
        <v>61</v>
      </c>
      <c r="B43" s="204"/>
      <c r="C43" s="93"/>
      <c r="D43" s="204"/>
      <c r="E43" s="204"/>
      <c r="F43" s="93"/>
      <c r="G43" s="204"/>
      <c r="H43" s="204"/>
      <c r="I43" s="93"/>
      <c r="J43" s="204"/>
      <c r="K43" s="204"/>
      <c r="L43" s="93"/>
      <c r="M43" s="204"/>
      <c r="N43" s="204"/>
      <c r="O43" s="93"/>
      <c r="P43" s="204"/>
      <c r="Q43" s="204"/>
      <c r="R43" s="127"/>
      <c r="S43" s="127"/>
      <c r="T43" s="127"/>
      <c r="U43" s="127"/>
      <c r="V43" s="127"/>
      <c r="W43" s="127"/>
      <c r="X43" s="127"/>
      <c r="Y43" s="127"/>
      <c r="Z43" s="127"/>
    </row>
    <row r="44" spans="1:26" ht="3.75" customHeight="1" thickBot="1" x14ac:dyDescent="0.3">
      <c r="A44" s="32"/>
      <c r="B44" s="205"/>
      <c r="C44" s="142"/>
      <c r="D44" s="205"/>
      <c r="E44" s="205"/>
      <c r="F44" s="142"/>
      <c r="G44" s="205"/>
      <c r="H44" s="205"/>
      <c r="I44" s="142"/>
      <c r="J44" s="205"/>
      <c r="K44" s="205"/>
      <c r="L44" s="142"/>
      <c r="M44" s="205"/>
      <c r="N44" s="205"/>
      <c r="O44" s="142"/>
      <c r="P44" s="205"/>
      <c r="Q44" s="205"/>
      <c r="R44" s="127"/>
      <c r="S44" s="127"/>
      <c r="T44" s="127"/>
      <c r="U44" s="127"/>
      <c r="V44" s="127"/>
      <c r="W44" s="127"/>
      <c r="X44" s="127"/>
      <c r="Y44" s="127"/>
      <c r="Z44" s="127"/>
    </row>
    <row r="45" spans="1:26" ht="3.75" customHeight="1" x14ac:dyDescent="0.25">
      <c r="A45" s="6"/>
      <c r="B45" s="204"/>
      <c r="C45" s="93"/>
      <c r="D45" s="204"/>
      <c r="E45" s="204"/>
      <c r="F45" s="93"/>
      <c r="G45" s="204"/>
      <c r="H45" s="204"/>
      <c r="I45" s="93"/>
      <c r="J45" s="204"/>
      <c r="K45" s="204"/>
      <c r="L45" s="93"/>
      <c r="M45" s="204"/>
      <c r="N45" s="204"/>
      <c r="O45" s="93"/>
      <c r="P45" s="204"/>
      <c r="Q45" s="204"/>
      <c r="R45" s="127"/>
      <c r="S45" s="127"/>
      <c r="T45" s="127"/>
      <c r="U45" s="127"/>
      <c r="V45" s="127"/>
      <c r="W45" s="127"/>
      <c r="X45" s="127"/>
      <c r="Y45" s="127"/>
      <c r="Z45" s="127"/>
    </row>
    <row r="46" spans="1:26" x14ac:dyDescent="0.25">
      <c r="A46" s="127" t="s">
        <v>62</v>
      </c>
      <c r="B46" s="149" t="s">
        <v>286</v>
      </c>
      <c r="C46" s="151" t="s">
        <v>63</v>
      </c>
      <c r="D46" s="149" t="s">
        <v>64</v>
      </c>
      <c r="E46" s="149" t="s">
        <v>65</v>
      </c>
      <c r="F46" s="151" t="s">
        <v>66</v>
      </c>
      <c r="G46" s="149" t="s">
        <v>67</v>
      </c>
      <c r="H46" s="149" t="s">
        <v>68</v>
      </c>
      <c r="I46" s="151" t="s">
        <v>69</v>
      </c>
      <c r="J46" s="149" t="s">
        <v>70</v>
      </c>
      <c r="K46" s="149" t="s">
        <v>71</v>
      </c>
      <c r="L46" s="151" t="s">
        <v>72</v>
      </c>
      <c r="M46" s="149" t="s">
        <v>73</v>
      </c>
      <c r="N46" s="149">
        <v>3.5999999999999997E-2</v>
      </c>
      <c r="O46" s="151" t="s">
        <v>74</v>
      </c>
      <c r="P46" s="149" t="s">
        <v>75</v>
      </c>
      <c r="Q46" s="149" t="s">
        <v>76</v>
      </c>
      <c r="R46" s="127"/>
      <c r="S46" s="127"/>
      <c r="T46" s="127"/>
      <c r="U46" s="127"/>
      <c r="V46" s="127"/>
      <c r="W46" s="127"/>
      <c r="X46" s="127"/>
      <c r="Y46" s="127"/>
      <c r="Z46" s="127"/>
    </row>
    <row r="47" spans="1:26" x14ac:dyDescent="0.25">
      <c r="A47" s="127" t="s">
        <v>77</v>
      </c>
      <c r="B47" s="206">
        <v>1.3240000000000001</v>
      </c>
      <c r="C47" s="27">
        <v>0.982051282051282</v>
      </c>
      <c r="D47" s="206">
        <v>1.0195530726256983</v>
      </c>
      <c r="E47" s="206">
        <v>0.95</v>
      </c>
      <c r="F47" s="27">
        <v>0.749</v>
      </c>
      <c r="G47" s="206">
        <v>0.8256</v>
      </c>
      <c r="H47" s="206">
        <v>0.68700000000000006</v>
      </c>
      <c r="I47" s="27">
        <v>0.68899999999999995</v>
      </c>
      <c r="J47" s="206">
        <v>0.72170000000000001</v>
      </c>
      <c r="K47" s="206">
        <v>0.66400000000000003</v>
      </c>
      <c r="L47" s="27">
        <v>0.63</v>
      </c>
      <c r="M47" s="206">
        <v>0.63800000000000001</v>
      </c>
      <c r="N47" s="206">
        <v>0.623</v>
      </c>
      <c r="O47" s="27">
        <v>0.64500000000000002</v>
      </c>
      <c r="P47" s="124">
        <v>0.64300000000000002</v>
      </c>
      <c r="Q47" s="206">
        <v>0.64800000000000002</v>
      </c>
      <c r="R47" s="127"/>
      <c r="S47" s="127"/>
      <c r="T47" s="127"/>
      <c r="U47" s="127"/>
      <c r="V47" s="127"/>
      <c r="W47" s="127"/>
      <c r="X47" s="127"/>
      <c r="Y47" s="127"/>
      <c r="Z47" s="127"/>
    </row>
    <row r="48" spans="1:26" x14ac:dyDescent="0.25">
      <c r="A48" s="9" t="s">
        <v>78</v>
      </c>
      <c r="B48" s="149" t="s">
        <v>287</v>
      </c>
      <c r="C48" s="151">
        <f>C32/C30</f>
        <v>1.4970059880239522E-3</v>
      </c>
      <c r="D48" s="149">
        <f>D32/D30</f>
        <v>8.9285714285714315E-3</v>
      </c>
      <c r="E48" s="149" t="s">
        <v>76</v>
      </c>
      <c r="F48" s="151" t="s">
        <v>76</v>
      </c>
      <c r="G48" s="149">
        <v>4.1000000000000002E-2</v>
      </c>
      <c r="H48" s="149" t="s">
        <v>79</v>
      </c>
      <c r="I48" s="151">
        <v>8.2000000000000003E-2</v>
      </c>
      <c r="J48" s="149">
        <v>7.7399999999999997E-2</v>
      </c>
      <c r="K48" s="149">
        <v>9.0999999999999998E-2</v>
      </c>
      <c r="L48" s="151">
        <v>0.219</v>
      </c>
      <c r="M48" s="149">
        <v>0.5</v>
      </c>
      <c r="N48" s="149">
        <v>3.875</v>
      </c>
      <c r="O48" s="27">
        <v>0</v>
      </c>
      <c r="P48" s="152">
        <v>0.11600000000000001</v>
      </c>
      <c r="Q48" s="150" t="s">
        <v>80</v>
      </c>
      <c r="R48" s="127"/>
      <c r="S48" s="127"/>
      <c r="T48" s="127"/>
      <c r="U48" s="127"/>
      <c r="V48" s="127"/>
      <c r="W48" s="127"/>
      <c r="X48" s="127"/>
      <c r="Y48" s="127"/>
      <c r="Z48" s="127"/>
    </row>
    <row r="49" spans="1:26" x14ac:dyDescent="0.25">
      <c r="A49" s="9" t="s">
        <v>81</v>
      </c>
      <c r="B49" s="207">
        <v>-0.03</v>
      </c>
      <c r="C49" s="103">
        <v>-0.24</v>
      </c>
      <c r="D49" s="207">
        <v>-0.03</v>
      </c>
      <c r="E49" s="208">
        <v>-0.21</v>
      </c>
      <c r="F49" s="103">
        <v>-0.32</v>
      </c>
      <c r="G49" s="208">
        <v>-0.16</v>
      </c>
      <c r="H49" s="208">
        <v>-0.15</v>
      </c>
      <c r="I49" s="103">
        <v>-0.25</v>
      </c>
      <c r="J49" s="208">
        <v>-0.16022709905555421</v>
      </c>
      <c r="K49" s="208">
        <v>-0.09</v>
      </c>
      <c r="L49" s="103">
        <v>-0.05</v>
      </c>
      <c r="M49" s="208">
        <v>-0.03</v>
      </c>
      <c r="N49" s="208">
        <v>-0.01</v>
      </c>
      <c r="O49" s="103">
        <v>-0.09</v>
      </c>
      <c r="P49" s="207">
        <v>-7.0000000000000007E-2</v>
      </c>
      <c r="Q49" s="208">
        <v>-0.02</v>
      </c>
      <c r="R49" s="127"/>
      <c r="S49" s="127"/>
      <c r="T49" s="127"/>
      <c r="U49" s="127"/>
      <c r="V49" s="127"/>
      <c r="W49" s="127"/>
      <c r="X49" s="127"/>
      <c r="Y49" s="127"/>
      <c r="Z49" s="127"/>
    </row>
    <row r="50" spans="1:26" ht="15.75" thickBot="1" x14ac:dyDescent="0.3">
      <c r="A50" s="127"/>
      <c r="B50" s="209"/>
      <c r="C50" s="70"/>
      <c r="D50" s="209"/>
      <c r="E50" s="209"/>
      <c r="F50" s="70"/>
      <c r="G50" s="209"/>
      <c r="H50" s="209"/>
      <c r="I50" s="70"/>
      <c r="J50" s="209"/>
      <c r="K50" s="209"/>
      <c r="L50" s="70"/>
      <c r="M50" s="209"/>
      <c r="N50" s="209"/>
      <c r="O50" s="70"/>
      <c r="P50" s="209"/>
      <c r="Q50" s="209"/>
      <c r="R50" s="127"/>
      <c r="S50" s="127"/>
      <c r="T50" s="127"/>
      <c r="U50" s="127"/>
      <c r="V50" s="127"/>
      <c r="W50" s="127"/>
      <c r="X50" s="127"/>
      <c r="Y50" s="127"/>
      <c r="Z50" s="127"/>
    </row>
    <row r="51" spans="1:26" s="5" customFormat="1" ht="3.75" customHeight="1" x14ac:dyDescent="0.2">
      <c r="A51" s="75"/>
      <c r="B51" s="141"/>
      <c r="C51" s="140"/>
      <c r="D51" s="141"/>
      <c r="E51" s="141"/>
      <c r="F51" s="140"/>
      <c r="G51" s="141"/>
      <c r="H51" s="141"/>
      <c r="I51" s="140"/>
      <c r="J51" s="141"/>
      <c r="K51" s="141"/>
      <c r="L51" s="140"/>
      <c r="M51" s="141"/>
      <c r="N51" s="141"/>
      <c r="O51" s="140"/>
      <c r="P51" s="141"/>
      <c r="Q51" s="141"/>
      <c r="R51" s="9"/>
      <c r="S51" s="9"/>
      <c r="T51" s="9"/>
      <c r="U51" s="9"/>
      <c r="V51" s="9"/>
      <c r="W51" s="9"/>
      <c r="X51" s="9"/>
      <c r="Y51" s="9"/>
      <c r="Z51" s="9"/>
    </row>
    <row r="52" spans="1:26" x14ac:dyDescent="0.25">
      <c r="A52" s="127" t="s">
        <v>82</v>
      </c>
      <c r="B52" s="204"/>
      <c r="C52" s="93"/>
      <c r="D52" s="204"/>
      <c r="E52" s="204"/>
      <c r="F52" s="93"/>
      <c r="G52" s="204"/>
      <c r="H52" s="204"/>
      <c r="I52" s="93"/>
      <c r="J52" s="204"/>
      <c r="K52" s="204"/>
      <c r="L52" s="93"/>
      <c r="M52" s="204"/>
      <c r="N52" s="204"/>
      <c r="O52" s="93"/>
      <c r="P52" s="204"/>
      <c r="Q52" s="204"/>
      <c r="R52" s="127"/>
      <c r="S52" s="127"/>
      <c r="T52" s="127"/>
      <c r="U52" s="127"/>
      <c r="V52" s="127"/>
      <c r="W52" s="127"/>
      <c r="X52" s="127"/>
      <c r="Y52" s="127"/>
      <c r="Z52" s="127"/>
    </row>
    <row r="53" spans="1:26" ht="3.75" customHeight="1" thickBot="1" x14ac:dyDescent="0.3">
      <c r="A53" s="32"/>
      <c r="B53" s="205"/>
      <c r="C53" s="142"/>
      <c r="D53" s="205"/>
      <c r="E53" s="205"/>
      <c r="F53" s="142"/>
      <c r="G53" s="205"/>
      <c r="H53" s="205"/>
      <c r="I53" s="142"/>
      <c r="J53" s="205"/>
      <c r="K53" s="205"/>
      <c r="L53" s="142"/>
      <c r="M53" s="205"/>
      <c r="N53" s="205"/>
      <c r="O53" s="142"/>
      <c r="P53" s="205"/>
      <c r="Q53" s="205"/>
      <c r="R53" s="127"/>
      <c r="S53" s="127"/>
      <c r="T53" s="127"/>
      <c r="U53" s="127"/>
      <c r="V53" s="127"/>
      <c r="W53" s="127"/>
      <c r="X53" s="127"/>
      <c r="Y53" s="127"/>
      <c r="Z53" s="127"/>
    </row>
    <row r="54" spans="1:26" ht="3.75" customHeight="1" x14ac:dyDescent="0.25">
      <c r="A54" s="6"/>
      <c r="B54" s="204"/>
      <c r="C54" s="93"/>
      <c r="D54" s="204"/>
      <c r="E54" s="204"/>
      <c r="F54" s="93"/>
      <c r="G54" s="204"/>
      <c r="H54" s="204"/>
      <c r="I54" s="93"/>
      <c r="J54" s="204"/>
      <c r="K54" s="204"/>
      <c r="L54" s="93"/>
      <c r="M54" s="204"/>
      <c r="N54" s="204"/>
      <c r="O54" s="93"/>
      <c r="P54" s="204"/>
      <c r="Q54" s="204"/>
      <c r="R54" s="127"/>
      <c r="S54" s="127"/>
      <c r="T54" s="127"/>
      <c r="U54" s="127"/>
      <c r="V54" s="127"/>
      <c r="W54" s="127"/>
      <c r="X54" s="127"/>
      <c r="Y54" s="127"/>
      <c r="Z54" s="127"/>
    </row>
    <row r="55" spans="1:26" x14ac:dyDescent="0.25">
      <c r="A55" s="127" t="s">
        <v>83</v>
      </c>
      <c r="B55" s="210">
        <v>64</v>
      </c>
      <c r="C55" s="29">
        <v>67.7</v>
      </c>
      <c r="D55" s="210">
        <v>67.7</v>
      </c>
      <c r="E55" s="210">
        <v>90</v>
      </c>
      <c r="F55" s="29">
        <v>106</v>
      </c>
      <c r="G55" s="210">
        <v>106</v>
      </c>
      <c r="H55" s="210">
        <v>118</v>
      </c>
      <c r="I55" s="29">
        <v>119</v>
      </c>
      <c r="J55" s="210">
        <v>119</v>
      </c>
      <c r="K55" s="210">
        <v>133.15</v>
      </c>
      <c r="L55" s="29">
        <v>139</v>
      </c>
      <c r="M55" s="210">
        <v>139</v>
      </c>
      <c r="N55" s="210">
        <v>165</v>
      </c>
      <c r="O55" s="29">
        <v>175</v>
      </c>
      <c r="P55" s="210">
        <v>175</v>
      </c>
      <c r="Q55" s="210">
        <v>195</v>
      </c>
      <c r="R55" s="127"/>
      <c r="S55" s="127"/>
      <c r="T55" s="127"/>
      <c r="U55" s="127"/>
      <c r="V55" s="127"/>
      <c r="W55" s="127"/>
      <c r="X55" s="127"/>
      <c r="Y55" s="127"/>
      <c r="Z55" s="127"/>
    </row>
    <row r="56" spans="1:26" x14ac:dyDescent="0.25">
      <c r="A56" s="127" t="s">
        <v>84</v>
      </c>
      <c r="B56" s="210">
        <v>152.19999999999999</v>
      </c>
      <c r="C56" s="29">
        <v>155.10000000000002</v>
      </c>
      <c r="D56" s="210">
        <v>155.10000000000002</v>
      </c>
      <c r="E56" s="210">
        <v>200</v>
      </c>
      <c r="F56" s="29">
        <v>231</v>
      </c>
      <c r="G56" s="210">
        <v>231</v>
      </c>
      <c r="H56" s="210">
        <v>251.3</v>
      </c>
      <c r="I56" s="29">
        <v>267</v>
      </c>
      <c r="J56" s="210">
        <v>267</v>
      </c>
      <c r="K56" s="210">
        <v>295.60000000000002</v>
      </c>
      <c r="L56" s="29">
        <v>303</v>
      </c>
      <c r="M56" s="210">
        <v>303</v>
      </c>
      <c r="N56" s="210">
        <v>314</v>
      </c>
      <c r="O56" s="29">
        <v>346</v>
      </c>
      <c r="P56" s="210">
        <v>346</v>
      </c>
      <c r="Q56" s="210">
        <v>367</v>
      </c>
      <c r="R56" s="127"/>
      <c r="S56" s="127"/>
      <c r="T56" s="127"/>
      <c r="U56" s="127"/>
      <c r="V56" s="127"/>
      <c r="W56" s="127"/>
      <c r="X56" s="127"/>
      <c r="Y56" s="127"/>
      <c r="Z56" s="127"/>
    </row>
    <row r="57" spans="1:26" x14ac:dyDescent="0.25">
      <c r="A57" s="127" t="s">
        <v>85</v>
      </c>
      <c r="B57" s="210">
        <v>41.1</v>
      </c>
      <c r="C57" s="29">
        <v>41.625</v>
      </c>
      <c r="D57" s="210">
        <v>41.625</v>
      </c>
      <c r="E57" s="210">
        <v>89</v>
      </c>
      <c r="F57" s="29">
        <v>101</v>
      </c>
      <c r="G57" s="210">
        <v>101</v>
      </c>
      <c r="H57" s="210">
        <v>108.625</v>
      </c>
      <c r="I57" s="29">
        <v>110</v>
      </c>
      <c r="J57" s="210">
        <v>110</v>
      </c>
      <c r="K57" s="210">
        <v>113.6</v>
      </c>
      <c r="L57" s="29">
        <v>115</v>
      </c>
      <c r="M57" s="210">
        <v>114.9</v>
      </c>
      <c r="N57" s="210">
        <v>128</v>
      </c>
      <c r="O57" s="29">
        <v>133</v>
      </c>
      <c r="P57" s="210">
        <v>133</v>
      </c>
      <c r="Q57" s="210">
        <v>133</v>
      </c>
      <c r="R57" s="127"/>
      <c r="S57" s="127"/>
      <c r="T57" s="127"/>
      <c r="U57" s="127"/>
      <c r="V57" s="127"/>
      <c r="W57" s="127"/>
      <c r="X57" s="127"/>
      <c r="Y57" s="127"/>
      <c r="Z57" s="127"/>
    </row>
    <row r="58" spans="1:26" x14ac:dyDescent="0.25">
      <c r="A58" s="127" t="s">
        <v>86</v>
      </c>
      <c r="B58" s="211">
        <v>23.8</v>
      </c>
      <c r="C58" s="40">
        <v>29.8</v>
      </c>
      <c r="D58" s="211">
        <v>29.8</v>
      </c>
      <c r="E58" s="211">
        <v>35</v>
      </c>
      <c r="F58" s="40">
        <v>40</v>
      </c>
      <c r="G58" s="211">
        <v>40</v>
      </c>
      <c r="H58" s="211">
        <v>43</v>
      </c>
      <c r="I58" s="40">
        <v>45</v>
      </c>
      <c r="J58" s="211">
        <v>45</v>
      </c>
      <c r="K58" s="211">
        <v>50.6</v>
      </c>
      <c r="L58" s="40">
        <v>48</v>
      </c>
      <c r="M58" s="211">
        <v>48</v>
      </c>
      <c r="N58" s="211">
        <v>45</v>
      </c>
      <c r="O58" s="40">
        <v>47</v>
      </c>
      <c r="P58" s="211">
        <v>47</v>
      </c>
      <c r="Q58" s="211">
        <v>52</v>
      </c>
      <c r="R58" s="127"/>
      <c r="S58" s="127"/>
      <c r="T58" s="127"/>
      <c r="U58" s="127"/>
      <c r="V58" s="127"/>
      <c r="W58" s="127"/>
      <c r="X58" s="127"/>
      <c r="Y58" s="127"/>
      <c r="Z58" s="127"/>
    </row>
    <row r="59" spans="1:26" x14ac:dyDescent="0.25">
      <c r="A59" s="41" t="s">
        <v>87</v>
      </c>
      <c r="B59" s="133">
        <v>281.10000000000002</v>
      </c>
      <c r="C59" s="42">
        <v>294.22500000000002</v>
      </c>
      <c r="D59" s="133">
        <v>294.22500000000002</v>
      </c>
      <c r="E59" s="133">
        <v>414</v>
      </c>
      <c r="F59" s="42">
        <v>478</v>
      </c>
      <c r="G59" s="133">
        <v>478</v>
      </c>
      <c r="H59" s="133">
        <v>521</v>
      </c>
      <c r="I59" s="42">
        <v>541</v>
      </c>
      <c r="J59" s="133">
        <v>541</v>
      </c>
      <c r="K59" s="133">
        <v>594</v>
      </c>
      <c r="L59" s="42">
        <v>605</v>
      </c>
      <c r="M59" s="133">
        <v>605</v>
      </c>
      <c r="N59" s="133">
        <v>652</v>
      </c>
      <c r="O59" s="42">
        <v>701</v>
      </c>
      <c r="P59" s="133">
        <v>701</v>
      </c>
      <c r="Q59" s="133">
        <v>747</v>
      </c>
      <c r="R59" s="127"/>
      <c r="S59" s="127"/>
      <c r="T59" s="127"/>
      <c r="U59" s="127"/>
      <c r="V59" s="127"/>
      <c r="W59" s="127"/>
      <c r="X59" s="127"/>
      <c r="Y59" s="127"/>
      <c r="Z59" s="127"/>
    </row>
    <row r="60" spans="1:26" x14ac:dyDescent="0.25">
      <c r="A60" s="127"/>
      <c r="B60" s="210"/>
      <c r="C60" s="29"/>
      <c r="D60" s="210"/>
      <c r="E60" s="210"/>
      <c r="F60" s="29"/>
      <c r="G60" s="210"/>
      <c r="H60" s="210"/>
      <c r="I60" s="29"/>
      <c r="J60" s="210"/>
      <c r="K60" s="210"/>
      <c r="L60" s="29"/>
      <c r="M60" s="210"/>
      <c r="N60" s="210"/>
      <c r="O60" s="29"/>
      <c r="P60" s="210"/>
      <c r="Q60" s="210"/>
      <c r="R60" s="127"/>
      <c r="S60" s="127"/>
      <c r="T60" s="127"/>
      <c r="U60" s="127"/>
      <c r="V60" s="127"/>
      <c r="W60" s="127"/>
      <c r="X60" s="127"/>
      <c r="Y60" s="127"/>
      <c r="Z60" s="127"/>
    </row>
    <row r="61" spans="1:26" x14ac:dyDescent="0.25">
      <c r="A61" s="127" t="s">
        <v>88</v>
      </c>
      <c r="B61" s="210">
        <v>288.2</v>
      </c>
      <c r="C61" s="29">
        <v>395</v>
      </c>
      <c r="D61" s="210">
        <v>354</v>
      </c>
      <c r="E61" s="210">
        <v>436</v>
      </c>
      <c r="F61" s="29">
        <v>519</v>
      </c>
      <c r="G61" s="210">
        <v>501</v>
      </c>
      <c r="H61" s="210">
        <v>538</v>
      </c>
      <c r="I61" s="29">
        <v>583</v>
      </c>
      <c r="J61" s="210">
        <v>564</v>
      </c>
      <c r="K61" s="210">
        <v>602</v>
      </c>
      <c r="L61" s="29">
        <v>622</v>
      </c>
      <c r="M61" s="210">
        <v>633</v>
      </c>
      <c r="N61" s="210">
        <v>688</v>
      </c>
      <c r="O61" s="29">
        <v>767</v>
      </c>
      <c r="P61" s="210">
        <v>730</v>
      </c>
      <c r="Q61" s="210">
        <v>801</v>
      </c>
      <c r="R61" s="127"/>
      <c r="S61" s="127"/>
      <c r="T61" s="127"/>
      <c r="U61" s="127"/>
      <c r="V61" s="127"/>
      <c r="W61" s="127"/>
      <c r="X61" s="127"/>
      <c r="Y61" s="127"/>
      <c r="Z61" s="127"/>
    </row>
    <row r="62" spans="1:26" x14ac:dyDescent="0.25">
      <c r="A62" s="127"/>
      <c r="B62" s="127"/>
      <c r="D62" s="127"/>
      <c r="E62" s="127"/>
      <c r="G62" s="127"/>
      <c r="H62" s="127"/>
      <c r="J62" s="127"/>
      <c r="K62" s="127"/>
      <c r="M62" s="127"/>
      <c r="N62" s="127"/>
      <c r="P62" s="127"/>
      <c r="Q62" s="127"/>
      <c r="R62" s="127"/>
      <c r="S62" s="127"/>
      <c r="T62" s="127"/>
      <c r="U62" s="127"/>
      <c r="V62" s="127"/>
      <c r="W62" s="127"/>
      <c r="X62" s="127"/>
      <c r="Y62" s="127"/>
      <c r="Z62" s="127"/>
    </row>
    <row r="63" spans="1:26" x14ac:dyDescent="0.25">
      <c r="A63" s="127"/>
      <c r="B63" s="72"/>
      <c r="C63" s="72"/>
      <c r="D63" s="183"/>
      <c r="E63" s="72"/>
      <c r="F63" s="72"/>
      <c r="G63" s="72"/>
      <c r="H63" s="72"/>
      <c r="I63" s="72"/>
      <c r="J63" s="72"/>
      <c r="K63" s="72"/>
      <c r="L63" s="72"/>
      <c r="M63" s="72"/>
      <c r="N63" s="72"/>
      <c r="O63" s="72"/>
      <c r="P63" s="72"/>
      <c r="Q63" s="72"/>
      <c r="R63" s="127"/>
      <c r="S63" s="127"/>
      <c r="T63" s="127"/>
      <c r="U63" s="127"/>
      <c r="V63" s="127"/>
      <c r="W63" s="127"/>
      <c r="X63" s="127"/>
      <c r="Y63" s="127"/>
      <c r="Z63" s="127"/>
    </row>
    <row r="64" spans="1:26" x14ac:dyDescent="0.25">
      <c r="A64" s="127"/>
      <c r="B64" s="96"/>
      <c r="C64" s="27"/>
      <c r="D64" s="96"/>
      <c r="E64" s="96"/>
      <c r="F64" s="27"/>
      <c r="G64" s="96"/>
      <c r="H64" s="96"/>
      <c r="I64" s="27"/>
      <c r="J64" s="96"/>
      <c r="K64" s="96"/>
      <c r="L64" s="27"/>
      <c r="M64" s="96"/>
      <c r="N64" s="96"/>
      <c r="O64" s="27"/>
      <c r="P64" s="27"/>
      <c r="Q64" s="96"/>
    </row>
    <row r="65" spans="1:17" x14ac:dyDescent="0.25">
      <c r="A65" s="127"/>
      <c r="B65" s="27"/>
      <c r="C65" s="27"/>
      <c r="D65" s="27"/>
      <c r="E65" s="27"/>
      <c r="F65" s="27"/>
      <c r="G65" s="27"/>
      <c r="H65" s="27"/>
      <c r="I65" s="27"/>
      <c r="J65" s="27"/>
      <c r="K65" s="27"/>
      <c r="L65" s="27"/>
      <c r="M65" s="27"/>
      <c r="N65" s="27"/>
      <c r="O65" s="27"/>
      <c r="P65" s="27"/>
      <c r="Q65" s="27"/>
    </row>
    <row r="66" spans="1:17" x14ac:dyDescent="0.25">
      <c r="B66" s="127"/>
      <c r="D66" s="127"/>
      <c r="E66" s="127"/>
      <c r="G66" s="127"/>
      <c r="H66" s="127"/>
      <c r="J66" s="127"/>
      <c r="K66" s="127"/>
      <c r="M66" s="127"/>
      <c r="N66" s="127"/>
      <c r="Q66" s="127"/>
    </row>
    <row r="67" spans="1:17" x14ac:dyDescent="0.25">
      <c r="B67" s="127"/>
      <c r="D67" s="127"/>
      <c r="E67" s="127"/>
      <c r="G67" s="127"/>
      <c r="H67" s="127"/>
      <c r="J67" s="127"/>
      <c r="K67" s="127"/>
      <c r="M67" s="127"/>
      <c r="N67" s="127"/>
      <c r="Q67" s="127"/>
    </row>
    <row r="68" spans="1:17" x14ac:dyDescent="0.25">
      <c r="B68" s="127"/>
      <c r="D68" s="127"/>
      <c r="E68" s="127"/>
      <c r="G68" s="127"/>
      <c r="H68" s="127"/>
      <c r="J68" s="127"/>
      <c r="K68" s="127"/>
      <c r="M68" s="127"/>
      <c r="N68" s="127"/>
      <c r="Q68" s="127"/>
    </row>
    <row r="69" spans="1:17" x14ac:dyDescent="0.25">
      <c r="B69" s="127"/>
      <c r="D69" s="127"/>
      <c r="E69" s="127"/>
      <c r="G69" s="127"/>
      <c r="H69" s="127"/>
      <c r="J69" s="127"/>
      <c r="K69" s="127"/>
      <c r="M69" s="127"/>
      <c r="N69" s="127"/>
      <c r="Q69" s="127"/>
    </row>
    <row r="70" spans="1:17" x14ac:dyDescent="0.25">
      <c r="B70" s="127"/>
      <c r="D70" s="127"/>
      <c r="E70" s="127"/>
      <c r="G70" s="127"/>
      <c r="H70" s="127"/>
      <c r="J70" s="127"/>
      <c r="K70" s="127"/>
      <c r="M70" s="127"/>
      <c r="N70" s="127"/>
      <c r="Q70" s="127"/>
    </row>
    <row r="71" spans="1:17" x14ac:dyDescent="0.25">
      <c r="B71" s="127"/>
      <c r="D71" s="127"/>
      <c r="E71" s="127"/>
      <c r="G71" s="127"/>
      <c r="H71" s="127"/>
      <c r="J71" s="127"/>
      <c r="K71" s="127"/>
      <c r="M71" s="127"/>
      <c r="N71" s="127"/>
      <c r="Q71" s="127"/>
    </row>
    <row r="72" spans="1:17" x14ac:dyDescent="0.25">
      <c r="B72" s="127"/>
      <c r="D72" s="127"/>
      <c r="E72" s="127"/>
      <c r="G72" s="127"/>
      <c r="H72" s="127"/>
      <c r="J72" s="127"/>
      <c r="K72" s="127"/>
      <c r="M72" s="127"/>
      <c r="N72" s="127"/>
      <c r="Q72" s="127"/>
    </row>
    <row r="73" spans="1:17" x14ac:dyDescent="0.25">
      <c r="B73" s="127"/>
      <c r="D73" s="127"/>
      <c r="E73" s="127"/>
      <c r="G73" s="127"/>
      <c r="H73" s="127"/>
      <c r="J73" s="127"/>
      <c r="K73" s="127"/>
      <c r="M73" s="127"/>
      <c r="N73" s="127"/>
      <c r="Q73" s="127"/>
    </row>
    <row r="74" spans="1:17" x14ac:dyDescent="0.25">
      <c r="B74" s="127"/>
      <c r="D74" s="127"/>
      <c r="E74" s="127"/>
      <c r="G74" s="127"/>
      <c r="H74" s="127"/>
      <c r="J74" s="127"/>
      <c r="K74" s="127"/>
      <c r="M74" s="127"/>
      <c r="N74" s="127"/>
      <c r="Q74" s="127"/>
    </row>
  </sheetData>
  <phoneticPr fontId="8" type="noConversion"/>
  <hyperlinks>
    <hyperlink ref="A1" location="'Table of contents'!A1" display="GROUP INCOME STATEMENT" xr:uid="{00000000-0004-0000-0200-000000000000}"/>
  </hyperlinks>
  <pageMargins left="0.55118110236220474" right="0.55118110236220474" top="0.78740157480314965" bottom="0.78740157480314965" header="0.51181102362204722" footer="0.51181102362204722"/>
  <pageSetup paperSize="9" scale="54" orientation="landscape" r:id="rId1"/>
  <headerFooter alignWithMargins="0"/>
  <ignoredErrors>
    <ignoredError sqref="O46:Q46 Q48 J46:K46 L46:M46 I46 H46 H48 E46:G46 E48:F48 C46:D46 B46:B4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8"/>
  <sheetViews>
    <sheetView showGridLines="0" zoomScale="90" zoomScaleNormal="90" workbookViewId="0">
      <selection activeCell="A51" sqref="A51"/>
    </sheetView>
  </sheetViews>
  <sheetFormatPr defaultRowHeight="15" x14ac:dyDescent="0.25"/>
  <cols>
    <col min="1" max="1" width="52.5703125" customWidth="1"/>
    <col min="2" max="2" width="13.5703125" customWidth="1"/>
    <col min="3" max="4" width="14.5703125" customWidth="1"/>
    <col min="5" max="8" width="12.28515625" customWidth="1"/>
    <col min="9" max="9" width="12.28515625" style="23" customWidth="1"/>
    <col min="10" max="11" width="12.28515625" customWidth="1"/>
    <col min="12" max="12" width="12.28515625" style="23" customWidth="1"/>
    <col min="13" max="14" width="12.28515625" customWidth="1"/>
    <col min="15" max="15" width="12.28515625" style="23" customWidth="1"/>
    <col min="16" max="17" width="12.28515625" customWidth="1"/>
    <col min="18" max="18" width="12.28515625" style="23" customWidth="1"/>
    <col min="19" max="20" width="12.28515625" customWidth="1"/>
    <col min="21" max="21" width="5.7109375" customWidth="1"/>
  </cols>
  <sheetData>
    <row r="1" spans="1:22" s="34" customFormat="1" ht="23.25" x14ac:dyDescent="0.35">
      <c r="A1" s="43" t="s">
        <v>89</v>
      </c>
      <c r="B1" s="43"/>
      <c r="C1" s="43"/>
      <c r="D1" s="43"/>
      <c r="E1" s="43"/>
      <c r="F1" s="43"/>
      <c r="G1" s="43"/>
      <c r="H1" s="43"/>
      <c r="I1" s="127"/>
      <c r="J1" s="127"/>
      <c r="K1" s="127"/>
      <c r="L1" s="127"/>
      <c r="M1" s="127"/>
      <c r="N1" s="127"/>
      <c r="O1" s="127"/>
      <c r="P1" s="127"/>
      <c r="Q1" s="127"/>
      <c r="R1" s="23"/>
      <c r="S1" s="127"/>
      <c r="T1" s="127"/>
      <c r="U1" s="127"/>
      <c r="V1" s="127"/>
    </row>
    <row r="3" spans="1:22" x14ac:dyDescent="0.25">
      <c r="J3" s="127"/>
      <c r="K3" s="127"/>
      <c r="M3" s="127"/>
      <c r="N3" s="127"/>
      <c r="Q3" s="127"/>
      <c r="T3" s="127"/>
    </row>
    <row r="4" spans="1:22" x14ac:dyDescent="0.25">
      <c r="B4" s="2" t="s">
        <v>17</v>
      </c>
      <c r="C4" s="24" t="s">
        <v>18</v>
      </c>
      <c r="D4" s="2" t="s">
        <v>19</v>
      </c>
      <c r="E4" s="2" t="s">
        <v>20</v>
      </c>
      <c r="F4" s="24" t="s">
        <v>21</v>
      </c>
      <c r="G4" s="2" t="s">
        <v>22</v>
      </c>
      <c r="H4" s="2" t="s">
        <v>23</v>
      </c>
      <c r="I4" s="24" t="s">
        <v>24</v>
      </c>
      <c r="J4" s="2" t="s">
        <v>25</v>
      </c>
      <c r="K4" s="2" t="s">
        <v>26</v>
      </c>
      <c r="L4" s="24" t="s">
        <v>27</v>
      </c>
      <c r="M4" s="2" t="s">
        <v>28</v>
      </c>
      <c r="N4" s="2" t="s">
        <v>29</v>
      </c>
      <c r="O4" s="24" t="s">
        <v>30</v>
      </c>
      <c r="P4" s="2" t="s">
        <v>31</v>
      </c>
      <c r="Q4" s="2" t="s">
        <v>32</v>
      </c>
      <c r="R4" s="24"/>
      <c r="S4" s="2"/>
      <c r="T4" s="2"/>
      <c r="U4" s="2"/>
      <c r="V4" s="127"/>
    </row>
    <row r="5" spans="1:22" ht="15.75" thickBot="1" x14ac:dyDescent="0.3">
      <c r="D5" s="2"/>
      <c r="I5" s="25"/>
      <c r="J5" s="2"/>
      <c r="K5" s="2"/>
      <c r="L5" s="25"/>
      <c r="M5" s="2"/>
      <c r="N5" s="2"/>
      <c r="O5" s="25"/>
      <c r="P5" s="163"/>
      <c r="Q5" s="2"/>
      <c r="R5" s="25"/>
      <c r="S5" s="163"/>
      <c r="T5" s="2"/>
      <c r="U5" s="2"/>
      <c r="V5" s="127"/>
    </row>
    <row r="6" spans="1:22" s="5" customFormat="1" ht="3.75" customHeight="1" x14ac:dyDescent="0.2">
      <c r="A6" s="61"/>
      <c r="B6" s="61"/>
      <c r="C6" s="61"/>
      <c r="D6" s="61"/>
      <c r="E6" s="61"/>
      <c r="F6" s="61"/>
      <c r="G6" s="61"/>
      <c r="H6" s="61"/>
      <c r="I6" s="44"/>
      <c r="J6" s="49"/>
      <c r="K6" s="49"/>
      <c r="L6" s="44"/>
      <c r="M6" s="49"/>
      <c r="N6" s="49"/>
      <c r="O6" s="44"/>
      <c r="P6" s="49"/>
      <c r="Q6" s="49"/>
      <c r="R6" s="30"/>
      <c r="S6" s="48"/>
      <c r="T6" s="48"/>
      <c r="U6" s="48"/>
      <c r="V6" s="9"/>
    </row>
    <row r="7" spans="1:22" x14ac:dyDescent="0.25">
      <c r="A7" s="9" t="s">
        <v>90</v>
      </c>
      <c r="B7" s="9"/>
      <c r="C7" s="9"/>
      <c r="D7" s="9"/>
      <c r="E7" s="9"/>
      <c r="F7" s="9"/>
      <c r="G7" s="9"/>
      <c r="H7" s="9"/>
      <c r="J7" s="127"/>
      <c r="K7" s="127"/>
      <c r="M7" s="127"/>
      <c r="N7" s="127"/>
      <c r="P7" s="127"/>
      <c r="Q7" s="127"/>
      <c r="S7" s="127"/>
      <c r="T7" s="127"/>
      <c r="U7" s="127"/>
      <c r="V7" s="127"/>
    </row>
    <row r="8" spans="1:22" ht="3.75" customHeight="1" thickBot="1" x14ac:dyDescent="0.3">
      <c r="A8" s="45"/>
      <c r="B8" s="45"/>
      <c r="C8" s="45"/>
      <c r="D8" s="45"/>
      <c r="E8" s="45"/>
      <c r="F8" s="45"/>
      <c r="G8" s="45"/>
      <c r="H8" s="45"/>
      <c r="I8" s="46"/>
      <c r="J8" s="212"/>
      <c r="K8" s="212"/>
      <c r="L8" s="46"/>
      <c r="M8" s="212"/>
      <c r="N8" s="212"/>
      <c r="O8" s="46"/>
      <c r="P8" s="212"/>
      <c r="Q8" s="212"/>
      <c r="S8" s="127"/>
      <c r="T8" s="127"/>
      <c r="U8" s="127"/>
      <c r="V8" s="127"/>
    </row>
    <row r="9" spans="1:22" s="5" customFormat="1" ht="3.75" customHeight="1" x14ac:dyDescent="0.2">
      <c r="A9" s="9"/>
      <c r="B9" s="9"/>
      <c r="C9" s="9"/>
      <c r="D9" s="9"/>
      <c r="E9" s="9"/>
      <c r="F9" s="9"/>
      <c r="G9" s="9"/>
      <c r="H9" s="9"/>
      <c r="I9" s="30"/>
      <c r="J9" s="48"/>
      <c r="K9" s="48"/>
      <c r="L9" s="30"/>
      <c r="M9" s="48"/>
      <c r="N9" s="48"/>
      <c r="O9" s="30"/>
      <c r="P9" s="48"/>
      <c r="Q9" s="48"/>
      <c r="R9" s="30"/>
      <c r="S9" s="48"/>
      <c r="T9" s="48"/>
      <c r="U9" s="48"/>
      <c r="V9" s="9"/>
    </row>
    <row r="10" spans="1:22" x14ac:dyDescent="0.25">
      <c r="A10" s="9" t="s">
        <v>91</v>
      </c>
      <c r="B10" s="9">
        <v>23.4</v>
      </c>
      <c r="C10" s="98">
        <v>74.5</v>
      </c>
      <c r="D10" s="202">
        <v>34.499999999999993</v>
      </c>
      <c r="E10" s="202">
        <v>40</v>
      </c>
      <c r="F10" s="98">
        <v>108.1</v>
      </c>
      <c r="G10" s="202">
        <f>F10-H10</f>
        <v>48.8</v>
      </c>
      <c r="H10" s="202">
        <v>59.3</v>
      </c>
      <c r="I10" s="98">
        <v>136.6</v>
      </c>
      <c r="J10" s="202">
        <v>60.3</v>
      </c>
      <c r="K10" s="202">
        <v>76.3</v>
      </c>
      <c r="L10" s="98">
        <v>175.6</v>
      </c>
      <c r="M10" s="202">
        <v>85</v>
      </c>
      <c r="N10" s="202">
        <v>90.6</v>
      </c>
      <c r="O10" s="98">
        <v>196.5</v>
      </c>
      <c r="P10" s="202">
        <v>91.9</v>
      </c>
      <c r="Q10" s="202">
        <v>104.6</v>
      </c>
      <c r="R10" s="100"/>
      <c r="S10" s="196"/>
      <c r="T10" s="196"/>
      <c r="U10" s="196"/>
      <c r="V10" s="127"/>
    </row>
    <row r="11" spans="1:22" x14ac:dyDescent="0.25">
      <c r="A11" s="127" t="s">
        <v>92</v>
      </c>
      <c r="B11" s="127">
        <v>1.6</v>
      </c>
      <c r="C11" s="98">
        <v>1.9</v>
      </c>
      <c r="D11" s="202">
        <v>1.2999999999999998</v>
      </c>
      <c r="E11" s="202">
        <v>0.6</v>
      </c>
      <c r="F11" s="98">
        <v>4.8</v>
      </c>
      <c r="G11" s="202">
        <f>F11-H11</f>
        <v>1.5</v>
      </c>
      <c r="H11" s="202">
        <v>3.3</v>
      </c>
      <c r="I11" s="98">
        <v>3.2</v>
      </c>
      <c r="J11" s="202">
        <v>0.60000000000000009</v>
      </c>
      <c r="K11" s="202">
        <v>2.6</v>
      </c>
      <c r="L11" s="98">
        <v>19.3</v>
      </c>
      <c r="M11" s="202">
        <v>2</v>
      </c>
      <c r="N11" s="202">
        <v>17.3</v>
      </c>
      <c r="O11" s="98">
        <v>2.8</v>
      </c>
      <c r="P11" s="202">
        <v>1.9999999999999998</v>
      </c>
      <c r="Q11" s="202">
        <v>0.8</v>
      </c>
      <c r="R11" s="100"/>
      <c r="S11" s="196"/>
      <c r="T11" s="196"/>
      <c r="U11" s="196"/>
      <c r="V11" s="127"/>
    </row>
    <row r="12" spans="1:22" x14ac:dyDescent="0.25">
      <c r="A12" s="39" t="s">
        <v>93</v>
      </c>
      <c r="B12" s="185">
        <v>25</v>
      </c>
      <c r="C12" s="102">
        <v>78</v>
      </c>
      <c r="D12" s="101">
        <v>35.799999999999997</v>
      </c>
      <c r="E12" s="101">
        <v>42.2</v>
      </c>
      <c r="F12" s="102">
        <v>112.9</v>
      </c>
      <c r="G12" s="101">
        <f>F12-H12</f>
        <v>50.300000000000004</v>
      </c>
      <c r="H12" s="101">
        <v>62.6</v>
      </c>
      <c r="I12" s="102">
        <v>139.79999999999998</v>
      </c>
      <c r="J12" s="101">
        <v>60.9</v>
      </c>
      <c r="K12" s="101">
        <v>78.900000000000006</v>
      </c>
      <c r="L12" s="102">
        <f>SUM(L10:L11)</f>
        <v>194.9</v>
      </c>
      <c r="M12" s="101">
        <v>87.000000000000014</v>
      </c>
      <c r="N12" s="101">
        <v>107.89999999999999</v>
      </c>
      <c r="O12" s="102">
        <v>199.3</v>
      </c>
      <c r="P12" s="101">
        <v>93.90000000000002</v>
      </c>
      <c r="Q12" s="101">
        <v>105.39999999999999</v>
      </c>
      <c r="R12" s="117"/>
      <c r="S12" s="169"/>
      <c r="T12" s="169"/>
      <c r="U12" s="169"/>
      <c r="V12" s="127"/>
    </row>
    <row r="13" spans="1:22" x14ac:dyDescent="0.25">
      <c r="A13" s="127"/>
      <c r="B13" s="127"/>
      <c r="C13" s="98"/>
      <c r="D13" s="202"/>
      <c r="E13" s="202"/>
      <c r="F13" s="98"/>
      <c r="G13" s="202"/>
      <c r="H13" s="202"/>
      <c r="I13" s="98"/>
      <c r="J13" s="202"/>
      <c r="K13" s="202"/>
      <c r="L13" s="98"/>
      <c r="M13" s="202"/>
      <c r="N13" s="202"/>
      <c r="O13" s="98"/>
      <c r="P13" s="202"/>
      <c r="Q13" s="202"/>
      <c r="R13" s="100"/>
      <c r="S13" s="196"/>
      <c r="T13" s="196"/>
      <c r="U13" s="196"/>
      <c r="V13" s="127"/>
    </row>
    <row r="14" spans="1:22" x14ac:dyDescent="0.25">
      <c r="A14" s="9" t="s">
        <v>94</v>
      </c>
      <c r="B14" s="9">
        <v>12.7</v>
      </c>
      <c r="C14" s="98">
        <v>16.3</v>
      </c>
      <c r="D14" s="202">
        <v>16.3</v>
      </c>
      <c r="E14" s="202">
        <v>19</v>
      </c>
      <c r="F14" s="98">
        <v>19.3</v>
      </c>
      <c r="G14" s="202">
        <v>19.3</v>
      </c>
      <c r="H14" s="202">
        <v>21.9</v>
      </c>
      <c r="I14" s="98">
        <v>23.2</v>
      </c>
      <c r="J14" s="202">
        <v>23.2</v>
      </c>
      <c r="K14" s="202">
        <v>26.2</v>
      </c>
      <c r="L14" s="98">
        <v>31</v>
      </c>
      <c r="M14" s="202">
        <v>31</v>
      </c>
      <c r="N14" s="202">
        <v>33.9</v>
      </c>
      <c r="O14" s="98">
        <v>34.6</v>
      </c>
      <c r="P14" s="202">
        <v>34.6</v>
      </c>
      <c r="Q14" s="202">
        <v>34.200000000000003</v>
      </c>
      <c r="R14" s="100"/>
      <c r="S14" s="196"/>
      <c r="T14" s="196"/>
      <c r="U14" s="196"/>
      <c r="V14" s="127"/>
    </row>
    <row r="15" spans="1:22" x14ac:dyDescent="0.25">
      <c r="A15" s="9" t="s">
        <v>95</v>
      </c>
      <c r="B15" s="9">
        <v>14.3</v>
      </c>
      <c r="C15" s="98">
        <v>18.399999999999999</v>
      </c>
      <c r="D15" s="202">
        <v>17.5</v>
      </c>
      <c r="E15" s="202">
        <v>19.3</v>
      </c>
      <c r="F15" s="98">
        <v>21.7</v>
      </c>
      <c r="G15" s="202">
        <v>20.3</v>
      </c>
      <c r="H15" s="202">
        <v>23.2</v>
      </c>
      <c r="I15" s="98">
        <v>26.8</v>
      </c>
      <c r="J15" s="202">
        <v>24.5</v>
      </c>
      <c r="K15" s="202">
        <v>29.9</v>
      </c>
      <c r="L15" s="98">
        <v>33.300211929646345</v>
      </c>
      <c r="M15" s="202">
        <v>33.200000000000003</v>
      </c>
      <c r="N15" s="202">
        <v>35.200000000000003</v>
      </c>
      <c r="O15" s="98">
        <v>36.633456772933805</v>
      </c>
      <c r="P15" s="202">
        <v>34.700000000000003</v>
      </c>
      <c r="Q15" s="202">
        <v>40.799999999999997</v>
      </c>
      <c r="R15" s="100"/>
      <c r="S15" s="196"/>
      <c r="T15" s="196"/>
      <c r="U15" s="196"/>
      <c r="V15" s="127"/>
    </row>
    <row r="16" spans="1:22" x14ac:dyDescent="0.25">
      <c r="A16" s="9" t="s">
        <v>96</v>
      </c>
      <c r="B16" s="202">
        <v>-3</v>
      </c>
      <c r="C16" s="98">
        <v>-4.4000000000000004</v>
      </c>
      <c r="D16" s="202">
        <f>C16-E16</f>
        <v>-2.6000000000000005</v>
      </c>
      <c r="E16" s="202">
        <v>-1.8</v>
      </c>
      <c r="F16" s="98">
        <v>-4.7</v>
      </c>
      <c r="G16" s="202">
        <v>-2.5</v>
      </c>
      <c r="H16" s="202">
        <v>-2.2000000000000002</v>
      </c>
      <c r="I16" s="98">
        <v>-2.6</v>
      </c>
      <c r="J16" s="202">
        <v>-1.5</v>
      </c>
      <c r="K16" s="202">
        <v>-1.1000000000000001</v>
      </c>
      <c r="L16" s="98">
        <v>-4.4013820097700824</v>
      </c>
      <c r="M16" s="202">
        <v>-2.2000000000000006</v>
      </c>
      <c r="N16" s="202">
        <v>-2.2000000000000002</v>
      </c>
      <c r="O16" s="98">
        <v>-10.6</v>
      </c>
      <c r="P16" s="202">
        <v>-2.0999999999999996</v>
      </c>
      <c r="Q16" s="202">
        <v>-8.5</v>
      </c>
      <c r="R16" s="100"/>
      <c r="S16" s="196"/>
      <c r="T16" s="196"/>
      <c r="U16" s="196"/>
      <c r="V16" s="127"/>
    </row>
    <row r="17" spans="1:22" x14ac:dyDescent="0.25">
      <c r="A17" s="127" t="s">
        <v>97</v>
      </c>
      <c r="B17" s="202">
        <v>0.3</v>
      </c>
      <c r="C17" s="98">
        <v>1.6106214480000001</v>
      </c>
      <c r="D17" s="202">
        <f>C17-E17</f>
        <v>0.61062144800000007</v>
      </c>
      <c r="E17" s="202">
        <v>1</v>
      </c>
      <c r="F17" s="98">
        <v>1.7</v>
      </c>
      <c r="G17" s="202">
        <v>0.5</v>
      </c>
      <c r="H17" s="202">
        <v>1.2</v>
      </c>
      <c r="I17" s="98">
        <v>-4.5</v>
      </c>
      <c r="J17" s="202">
        <v>-1.5</v>
      </c>
      <c r="K17" s="202">
        <v>-3.7</v>
      </c>
      <c r="L17" s="98">
        <v>1.4</v>
      </c>
      <c r="M17" s="202">
        <v>0.39999999999999991</v>
      </c>
      <c r="N17" s="202">
        <v>1</v>
      </c>
      <c r="O17" s="98">
        <v>0.9</v>
      </c>
      <c r="P17" s="202">
        <v>3.8</v>
      </c>
      <c r="Q17" s="202">
        <v>-2.9</v>
      </c>
      <c r="R17" s="100"/>
      <c r="S17" s="196"/>
      <c r="T17" s="196"/>
      <c r="U17" s="196"/>
      <c r="V17" s="127"/>
    </row>
    <row r="18" spans="1:22" x14ac:dyDescent="0.25">
      <c r="A18" s="213" t="s">
        <v>98</v>
      </c>
      <c r="B18" s="214">
        <v>-0.489186071</v>
      </c>
      <c r="C18" s="104">
        <v>0.47667726799999999</v>
      </c>
      <c r="D18" s="214">
        <f>C18-E18</f>
        <v>-0.12332273199999999</v>
      </c>
      <c r="E18" s="214">
        <v>0.6</v>
      </c>
      <c r="F18" s="104">
        <v>-1</v>
      </c>
      <c r="G18" s="214">
        <v>-0.7</v>
      </c>
      <c r="H18" s="214">
        <v>-0.3</v>
      </c>
      <c r="I18" s="104">
        <v>-0.5</v>
      </c>
      <c r="J18" s="214">
        <v>-0.5</v>
      </c>
      <c r="K18" s="214">
        <v>0</v>
      </c>
      <c r="L18" s="104">
        <v>0.1</v>
      </c>
      <c r="M18" s="214">
        <v>-0.8</v>
      </c>
      <c r="N18" s="214">
        <v>0.9</v>
      </c>
      <c r="O18" s="104">
        <v>-1.9</v>
      </c>
      <c r="P18" s="214">
        <v>-0.89999999999999991</v>
      </c>
      <c r="Q18" s="214">
        <v>-1</v>
      </c>
      <c r="R18" s="100"/>
      <c r="S18" s="196"/>
      <c r="T18" s="196"/>
      <c r="U18" s="196"/>
      <c r="V18" s="127"/>
    </row>
    <row r="19" spans="1:22" x14ac:dyDescent="0.25">
      <c r="A19" s="127"/>
      <c r="B19" s="127"/>
      <c r="C19" s="98"/>
      <c r="D19" s="202"/>
      <c r="E19" s="202"/>
      <c r="F19" s="98"/>
      <c r="G19" s="202"/>
      <c r="H19" s="202"/>
      <c r="I19" s="98"/>
      <c r="J19" s="202"/>
      <c r="K19" s="202"/>
      <c r="L19" s="98"/>
      <c r="M19" s="202"/>
      <c r="N19" s="202"/>
      <c r="O19" s="98"/>
      <c r="P19" s="202"/>
      <c r="Q19" s="202"/>
      <c r="R19" s="100"/>
      <c r="S19" s="196"/>
      <c r="T19" s="196"/>
      <c r="U19" s="196"/>
      <c r="V19" s="127"/>
    </row>
    <row r="20" spans="1:22" x14ac:dyDescent="0.25">
      <c r="A20" s="127" t="s">
        <v>99</v>
      </c>
      <c r="B20" s="181">
        <v>35</v>
      </c>
      <c r="C20" s="98">
        <v>41.462266351309992</v>
      </c>
      <c r="D20" s="155">
        <v>40.9</v>
      </c>
      <c r="E20" s="155">
        <v>42.2</v>
      </c>
      <c r="F20" s="98">
        <v>52.03</v>
      </c>
      <c r="G20" s="202">
        <v>49.9</v>
      </c>
      <c r="H20" s="202">
        <v>54</v>
      </c>
      <c r="I20" s="98">
        <v>52.203258493175895</v>
      </c>
      <c r="J20" s="202">
        <v>50.3</v>
      </c>
      <c r="K20" s="202">
        <v>52.9</v>
      </c>
      <c r="L20" s="98">
        <v>58.528156040498168</v>
      </c>
      <c r="M20" s="202">
        <v>52.4</v>
      </c>
      <c r="N20" s="202">
        <v>61.2</v>
      </c>
      <c r="O20" s="98">
        <v>54.403820320677589</v>
      </c>
      <c r="P20" s="97">
        <v>54.1</v>
      </c>
      <c r="Q20" s="202">
        <v>51.7</v>
      </c>
      <c r="R20" s="100"/>
      <c r="S20" s="196"/>
      <c r="T20" s="196"/>
      <c r="U20" s="196"/>
      <c r="V20" s="127"/>
    </row>
    <row r="21" spans="1:22" x14ac:dyDescent="0.25">
      <c r="A21" s="47" t="s">
        <v>100</v>
      </c>
      <c r="B21" s="47">
        <v>32.700000000000003</v>
      </c>
      <c r="C21" s="104">
        <v>40.4</v>
      </c>
      <c r="D21" s="215">
        <v>39.4</v>
      </c>
      <c r="E21" s="214">
        <v>41.45</v>
      </c>
      <c r="F21" s="104">
        <v>49.7</v>
      </c>
      <c r="G21" s="214">
        <v>48.1</v>
      </c>
      <c r="H21" s="214">
        <v>51.1</v>
      </c>
      <c r="I21" s="104">
        <v>51</v>
      </c>
      <c r="J21" s="214">
        <v>49.8</v>
      </c>
      <c r="K21" s="214">
        <v>51.1</v>
      </c>
      <c r="L21" s="104">
        <v>52.7</v>
      </c>
      <c r="M21" s="214">
        <v>51.2</v>
      </c>
      <c r="N21" s="214">
        <v>51.4</v>
      </c>
      <c r="O21" s="104">
        <v>53.6</v>
      </c>
      <c r="P21" s="113">
        <v>52.9</v>
      </c>
      <c r="Q21" s="214">
        <v>51.3</v>
      </c>
      <c r="R21" s="100"/>
      <c r="S21" s="196"/>
      <c r="T21" s="196"/>
      <c r="U21" s="196"/>
      <c r="V21" s="127"/>
    </row>
    <row r="22" spans="1:22" x14ac:dyDescent="0.25">
      <c r="A22" s="127"/>
      <c r="B22" s="127"/>
      <c r="C22" s="127"/>
      <c r="D22" s="127"/>
      <c r="E22" s="127"/>
      <c r="F22" s="127"/>
      <c r="G22" s="127"/>
      <c r="H22" s="127"/>
      <c r="I22" s="190"/>
      <c r="J22" s="216"/>
      <c r="K22" s="202"/>
      <c r="L22" s="98"/>
      <c r="M22" s="216"/>
      <c r="N22" s="202"/>
      <c r="O22" s="98"/>
      <c r="P22" s="216"/>
      <c r="Q22" s="202"/>
      <c r="R22" s="100"/>
      <c r="S22" s="196"/>
      <c r="T22" s="196"/>
      <c r="U22" s="196"/>
      <c r="V22" s="127"/>
    </row>
    <row r="23" spans="1:22" x14ac:dyDescent="0.25">
      <c r="A23" s="127"/>
      <c r="B23" s="127"/>
      <c r="C23" s="127"/>
      <c r="D23" s="127"/>
      <c r="E23" s="127"/>
      <c r="F23" s="127"/>
      <c r="G23" s="127"/>
      <c r="H23" s="127"/>
      <c r="I23" s="98"/>
      <c r="J23" s="158"/>
      <c r="K23" s="98"/>
      <c r="L23" s="98"/>
      <c r="M23" s="158"/>
      <c r="N23" s="98"/>
      <c r="O23" s="98"/>
      <c r="P23" s="158"/>
      <c r="Q23" s="98"/>
      <c r="R23" s="100"/>
      <c r="S23" s="100"/>
      <c r="T23" s="100"/>
      <c r="U23" s="196"/>
      <c r="V23" s="127"/>
    </row>
    <row r="24" spans="1:22" ht="15.75" thickBot="1" x14ac:dyDescent="0.3">
      <c r="A24" s="127"/>
      <c r="B24" s="127"/>
      <c r="C24" s="293"/>
      <c r="D24" s="127"/>
      <c r="E24" s="127"/>
      <c r="F24" s="127"/>
      <c r="G24" s="127"/>
      <c r="H24" s="127"/>
      <c r="I24" s="105"/>
      <c r="J24" s="217"/>
      <c r="K24" s="217"/>
      <c r="L24" s="105"/>
      <c r="M24" s="217"/>
      <c r="N24" s="217"/>
      <c r="O24" s="105"/>
      <c r="P24" s="217"/>
      <c r="Q24" s="217"/>
      <c r="R24" s="105"/>
      <c r="S24" s="217"/>
      <c r="T24" s="217"/>
      <c r="U24" s="217"/>
      <c r="V24" s="127"/>
    </row>
    <row r="25" spans="1:22" s="5" customFormat="1" ht="3.75" customHeight="1" x14ac:dyDescent="0.2">
      <c r="A25" s="61"/>
      <c r="B25" s="61"/>
      <c r="C25" s="61"/>
      <c r="D25" s="61"/>
      <c r="E25" s="61"/>
      <c r="F25" s="61"/>
      <c r="G25" s="61"/>
      <c r="H25" s="61"/>
      <c r="I25" s="107"/>
      <c r="J25" s="106"/>
      <c r="K25" s="106"/>
      <c r="L25" s="107"/>
      <c r="M25" s="106"/>
      <c r="N25" s="106"/>
      <c r="O25" s="107"/>
      <c r="P25" s="106"/>
      <c r="Q25" s="106"/>
      <c r="R25" s="111"/>
      <c r="S25" s="110"/>
      <c r="T25" s="110"/>
      <c r="U25" s="110"/>
      <c r="V25" s="9"/>
    </row>
    <row r="26" spans="1:22" x14ac:dyDescent="0.25">
      <c r="A26" s="9" t="s">
        <v>101</v>
      </c>
      <c r="B26" s="9"/>
      <c r="C26" s="9"/>
      <c r="D26" s="9"/>
      <c r="E26" s="9"/>
      <c r="F26" s="9"/>
      <c r="G26" s="9"/>
      <c r="H26" s="9"/>
      <c r="I26" s="108"/>
      <c r="J26" s="217"/>
      <c r="K26" s="217"/>
      <c r="L26" s="108"/>
      <c r="M26" s="217"/>
      <c r="N26" s="217"/>
      <c r="O26" s="108"/>
      <c r="P26" s="217"/>
      <c r="Q26" s="217"/>
      <c r="R26" s="108"/>
      <c r="S26" s="217"/>
      <c r="T26" s="217"/>
      <c r="U26" s="217"/>
      <c r="V26" s="127"/>
    </row>
    <row r="27" spans="1:22" ht="3.75" customHeight="1" thickBot="1" x14ac:dyDescent="0.3">
      <c r="A27" s="45"/>
      <c r="B27" s="45"/>
      <c r="C27" s="45"/>
      <c r="D27" s="45"/>
      <c r="E27" s="45"/>
      <c r="F27" s="45"/>
      <c r="G27" s="45"/>
      <c r="H27" s="45"/>
      <c r="I27" s="109"/>
      <c r="J27" s="218"/>
      <c r="K27" s="218"/>
      <c r="L27" s="109"/>
      <c r="M27" s="218"/>
      <c r="N27" s="218"/>
      <c r="O27" s="109"/>
      <c r="P27" s="218"/>
      <c r="Q27" s="218"/>
      <c r="R27" s="108"/>
      <c r="S27" s="217"/>
      <c r="T27" s="217"/>
      <c r="U27" s="217"/>
      <c r="V27" s="127"/>
    </row>
    <row r="28" spans="1:22" s="5" customFormat="1" ht="3.75" customHeight="1" x14ac:dyDescent="0.2">
      <c r="A28" s="9"/>
      <c r="B28" s="9"/>
      <c r="C28" s="9"/>
      <c r="D28" s="9"/>
      <c r="E28" s="9"/>
      <c r="F28" s="9"/>
      <c r="G28" s="9"/>
      <c r="H28" s="9"/>
      <c r="I28" s="111"/>
      <c r="J28" s="110"/>
      <c r="K28" s="110"/>
      <c r="L28" s="111"/>
      <c r="M28" s="110"/>
      <c r="N28" s="110"/>
      <c r="O28" s="111"/>
      <c r="P28" s="110"/>
      <c r="Q28" s="110"/>
      <c r="R28" s="111"/>
      <c r="S28" s="110"/>
      <c r="T28" s="110"/>
      <c r="U28" s="110"/>
      <c r="V28" s="9"/>
    </row>
    <row r="29" spans="1:22" x14ac:dyDescent="0.25">
      <c r="A29" s="9" t="s">
        <v>91</v>
      </c>
      <c r="B29" s="219">
        <v>0</v>
      </c>
      <c r="C29" s="98">
        <v>1.6</v>
      </c>
      <c r="D29" s="219">
        <v>0.2</v>
      </c>
      <c r="E29" s="202">
        <v>1.6</v>
      </c>
      <c r="F29" s="98">
        <v>16.3</v>
      </c>
      <c r="G29" s="202">
        <v>7.6000000000000014</v>
      </c>
      <c r="H29" s="202">
        <v>8.6999999999999993</v>
      </c>
      <c r="I29" s="98">
        <v>25.2</v>
      </c>
      <c r="J29" s="202">
        <v>10.6</v>
      </c>
      <c r="K29" s="202">
        <v>14.6</v>
      </c>
      <c r="L29" s="98">
        <v>32.4</v>
      </c>
      <c r="M29" s="202">
        <v>15.2</v>
      </c>
      <c r="N29" s="202">
        <v>17.2</v>
      </c>
      <c r="O29" s="98">
        <v>33.9</v>
      </c>
      <c r="P29" s="202">
        <v>15.5</v>
      </c>
      <c r="Q29" s="202">
        <v>18.399999999999999</v>
      </c>
      <c r="R29" s="100"/>
      <c r="S29" s="196"/>
      <c r="T29" s="196"/>
      <c r="U29" s="196"/>
      <c r="V29" s="127"/>
    </row>
    <row r="30" spans="1:22" x14ac:dyDescent="0.25">
      <c r="A30" s="127" t="s">
        <v>92</v>
      </c>
      <c r="B30" s="219">
        <v>0</v>
      </c>
      <c r="C30" s="98">
        <v>0</v>
      </c>
      <c r="D30" s="202">
        <v>0</v>
      </c>
      <c r="E30" s="219">
        <v>0</v>
      </c>
      <c r="F30" s="98">
        <v>0</v>
      </c>
      <c r="G30" s="219">
        <v>0</v>
      </c>
      <c r="H30" s="219">
        <v>0</v>
      </c>
      <c r="I30" s="98">
        <v>0</v>
      </c>
      <c r="J30" s="219">
        <v>0</v>
      </c>
      <c r="K30" s="219">
        <v>0</v>
      </c>
      <c r="L30" s="98">
        <v>0</v>
      </c>
      <c r="M30" s="219">
        <v>0</v>
      </c>
      <c r="N30" s="219">
        <v>0</v>
      </c>
      <c r="O30" s="98">
        <v>0</v>
      </c>
      <c r="P30" s="202">
        <v>0</v>
      </c>
      <c r="Q30" s="219">
        <v>0</v>
      </c>
      <c r="R30" s="121"/>
      <c r="S30" s="220"/>
      <c r="T30" s="220"/>
      <c r="U30" s="220"/>
      <c r="V30" s="127"/>
    </row>
    <row r="31" spans="1:22" x14ac:dyDescent="0.25">
      <c r="A31" s="39" t="s">
        <v>93</v>
      </c>
      <c r="B31" s="39"/>
      <c r="C31" s="102">
        <v>1.6</v>
      </c>
      <c r="D31" s="101">
        <v>0</v>
      </c>
      <c r="E31" s="101">
        <v>1.6</v>
      </c>
      <c r="F31" s="102">
        <v>16.3</v>
      </c>
      <c r="G31" s="101">
        <v>7.6000000000000014</v>
      </c>
      <c r="H31" s="101">
        <v>8.6999999999999993</v>
      </c>
      <c r="I31" s="102">
        <v>25.2</v>
      </c>
      <c r="J31" s="101">
        <v>10.6</v>
      </c>
      <c r="K31" s="101">
        <v>14.6</v>
      </c>
      <c r="L31" s="102">
        <v>32.4</v>
      </c>
      <c r="M31" s="101">
        <v>15.2</v>
      </c>
      <c r="N31" s="101">
        <v>17.2</v>
      </c>
      <c r="O31" s="102">
        <v>33.9</v>
      </c>
      <c r="P31" s="101">
        <v>15.5</v>
      </c>
      <c r="Q31" s="101">
        <v>18.399999999999999</v>
      </c>
      <c r="R31" s="117"/>
      <c r="S31" s="169"/>
      <c r="T31" s="169"/>
      <c r="U31" s="169"/>
      <c r="V31" s="127"/>
    </row>
    <row r="32" spans="1:22" x14ac:dyDescent="0.25">
      <c r="A32" s="127"/>
      <c r="B32" s="127"/>
      <c r="C32" s="98"/>
      <c r="D32" s="98"/>
      <c r="E32" s="127"/>
      <c r="F32" s="98"/>
      <c r="G32" s="202"/>
      <c r="H32" s="202"/>
      <c r="I32" s="98"/>
      <c r="J32" s="202"/>
      <c r="K32" s="202"/>
      <c r="L32" s="98"/>
      <c r="M32" s="202"/>
      <c r="N32" s="202"/>
      <c r="O32" s="98"/>
      <c r="P32" s="202"/>
      <c r="Q32" s="202"/>
      <c r="R32" s="100"/>
      <c r="S32" s="196"/>
      <c r="T32" s="196"/>
      <c r="U32" s="196"/>
      <c r="V32" s="127"/>
    </row>
    <row r="33" spans="1:22" x14ac:dyDescent="0.25">
      <c r="A33" s="9" t="s">
        <v>102</v>
      </c>
      <c r="B33" s="159" t="s">
        <v>103</v>
      </c>
      <c r="C33" s="159" t="s">
        <v>103</v>
      </c>
      <c r="D33" s="159" t="s">
        <v>103</v>
      </c>
      <c r="E33" s="159" t="s">
        <v>103</v>
      </c>
      <c r="F33" s="98">
        <v>44.500000000000007</v>
      </c>
      <c r="G33" s="202">
        <v>44.500000000000007</v>
      </c>
      <c r="H33" s="202">
        <v>46.1</v>
      </c>
      <c r="I33" s="98">
        <v>51.800000000000004</v>
      </c>
      <c r="J33" s="202">
        <v>51.800000000000004</v>
      </c>
      <c r="K33" s="202">
        <v>56.1</v>
      </c>
      <c r="L33" s="98">
        <v>68.015974475763358</v>
      </c>
      <c r="M33" s="202">
        <v>68</v>
      </c>
      <c r="N33" s="202">
        <v>91.2</v>
      </c>
      <c r="O33" s="98">
        <v>86.1</v>
      </c>
      <c r="P33" s="202">
        <v>86.1</v>
      </c>
      <c r="Q33" s="202">
        <v>83.9</v>
      </c>
      <c r="R33" s="100"/>
      <c r="S33" s="196"/>
      <c r="T33" s="196"/>
      <c r="U33" s="196"/>
      <c r="V33" s="127"/>
    </row>
    <row r="34" spans="1:22" x14ac:dyDescent="0.25">
      <c r="A34" s="9" t="s">
        <v>104</v>
      </c>
      <c r="B34" s="159" t="s">
        <v>103</v>
      </c>
      <c r="C34" s="159" t="s">
        <v>103</v>
      </c>
      <c r="D34" s="159" t="s">
        <v>103</v>
      </c>
      <c r="E34" s="159" t="s">
        <v>103</v>
      </c>
      <c r="F34" s="98">
        <v>46.9</v>
      </c>
      <c r="G34" s="202">
        <v>45</v>
      </c>
      <c r="H34" s="202">
        <v>48.7</v>
      </c>
      <c r="I34" s="98">
        <v>58.610908066592444</v>
      </c>
      <c r="J34" s="202">
        <v>53.5</v>
      </c>
      <c r="K34" s="202">
        <v>63.4</v>
      </c>
      <c r="L34" s="98">
        <v>81.178986926269801</v>
      </c>
      <c r="M34" s="202">
        <v>75.3</v>
      </c>
      <c r="N34" s="202">
        <v>88.4</v>
      </c>
      <c r="O34" s="98">
        <v>83.4</v>
      </c>
      <c r="P34" s="202">
        <v>85</v>
      </c>
      <c r="Q34" s="202">
        <v>82</v>
      </c>
      <c r="R34" s="100"/>
      <c r="S34" s="196"/>
      <c r="T34" s="196"/>
      <c r="U34" s="196"/>
      <c r="V34" s="127"/>
    </row>
    <row r="35" spans="1:22" x14ac:dyDescent="0.25">
      <c r="A35" s="9" t="s">
        <v>96</v>
      </c>
      <c r="B35" s="159" t="s">
        <v>103</v>
      </c>
      <c r="C35" s="159" t="s">
        <v>103</v>
      </c>
      <c r="D35" s="159" t="s">
        <v>103</v>
      </c>
      <c r="E35" s="159" t="s">
        <v>103</v>
      </c>
      <c r="F35" s="98">
        <v>-7.8</v>
      </c>
      <c r="G35" s="202">
        <v>-0.9</v>
      </c>
      <c r="H35" s="202">
        <v>-6.9</v>
      </c>
      <c r="I35" s="98">
        <v>-6</v>
      </c>
      <c r="J35" s="202">
        <v>-3.5</v>
      </c>
      <c r="K35" s="202">
        <v>-2.5</v>
      </c>
      <c r="L35" s="98">
        <v>-20.487470808504604</v>
      </c>
      <c r="M35" s="202">
        <v>-21.3</v>
      </c>
      <c r="N35" s="202">
        <v>0.8</v>
      </c>
      <c r="O35" s="98">
        <v>-0.4</v>
      </c>
      <c r="P35" s="202">
        <v>-3</v>
      </c>
      <c r="Q35" s="202">
        <v>2.6</v>
      </c>
      <c r="R35" s="100"/>
      <c r="S35" s="196"/>
      <c r="T35" s="196"/>
      <c r="U35" s="196"/>
      <c r="V35" s="127"/>
    </row>
    <row r="36" spans="1:22" x14ac:dyDescent="0.25">
      <c r="A36" s="127" t="s">
        <v>97</v>
      </c>
      <c r="B36" s="159" t="s">
        <v>103</v>
      </c>
      <c r="C36" s="159" t="s">
        <v>103</v>
      </c>
      <c r="D36" s="159" t="s">
        <v>103</v>
      </c>
      <c r="E36" s="159" t="s">
        <v>103</v>
      </c>
      <c r="F36" s="98">
        <v>3</v>
      </c>
      <c r="G36" s="202">
        <v>1.1000000000000001</v>
      </c>
      <c r="H36" s="202">
        <v>1.9</v>
      </c>
      <c r="I36" s="98">
        <v>-8.8000000000000007</v>
      </c>
      <c r="J36" s="202">
        <v>-0.1</v>
      </c>
      <c r="K36" s="202">
        <v>-8.6999999999999993</v>
      </c>
      <c r="L36" s="98">
        <v>3.86242568974414</v>
      </c>
      <c r="M36" s="202">
        <v>1</v>
      </c>
      <c r="N36" s="202">
        <v>2.9</v>
      </c>
      <c r="O36" s="98">
        <v>3.9</v>
      </c>
      <c r="P36" s="202">
        <v>5.6</v>
      </c>
      <c r="Q36" s="202">
        <v>-1.7</v>
      </c>
      <c r="R36" s="100"/>
      <c r="S36" s="196"/>
      <c r="T36" s="196"/>
      <c r="U36" s="196"/>
      <c r="V36" s="127"/>
    </row>
    <row r="37" spans="1:22" x14ac:dyDescent="0.25">
      <c r="A37" s="213" t="s">
        <v>98</v>
      </c>
      <c r="B37" s="221" t="s">
        <v>103</v>
      </c>
      <c r="C37" s="221" t="s">
        <v>103</v>
      </c>
      <c r="D37" s="221" t="s">
        <v>103</v>
      </c>
      <c r="E37" s="221" t="s">
        <v>103</v>
      </c>
      <c r="F37" s="104">
        <v>-2.5</v>
      </c>
      <c r="G37" s="214">
        <v>-1.8</v>
      </c>
      <c r="H37" s="214">
        <v>-0.7</v>
      </c>
      <c r="I37" s="104">
        <v>-1.4</v>
      </c>
      <c r="J37" s="214">
        <v>-0.7</v>
      </c>
      <c r="K37" s="214">
        <v>-0.7</v>
      </c>
      <c r="L37" s="104">
        <v>-1.507230541945997</v>
      </c>
      <c r="M37" s="214">
        <v>-2.9</v>
      </c>
      <c r="N37" s="214">
        <v>1.4</v>
      </c>
      <c r="O37" s="104">
        <v>-1.7</v>
      </c>
      <c r="P37" s="214">
        <v>-0.39999999999999991</v>
      </c>
      <c r="Q37" s="214">
        <v>-1.3</v>
      </c>
      <c r="R37" s="100"/>
      <c r="S37" s="196"/>
      <c r="T37" s="196"/>
      <c r="U37" s="196"/>
      <c r="V37" s="127"/>
    </row>
    <row r="38" spans="1:22" x14ac:dyDescent="0.25">
      <c r="A38" s="127"/>
      <c r="B38" s="127"/>
      <c r="C38" s="98"/>
      <c r="D38" s="98"/>
      <c r="E38" s="127"/>
      <c r="F38" s="98"/>
      <c r="G38" s="202"/>
      <c r="H38" s="202"/>
      <c r="I38" s="98"/>
      <c r="J38" s="202"/>
      <c r="K38" s="202"/>
      <c r="L38" s="98"/>
      <c r="M38" s="202"/>
      <c r="N38" s="202"/>
      <c r="O38" s="98"/>
      <c r="P38" s="202"/>
      <c r="Q38" s="202"/>
      <c r="R38" s="100"/>
      <c r="S38" s="196"/>
      <c r="T38" s="196"/>
      <c r="U38" s="196"/>
      <c r="V38" s="127"/>
    </row>
    <row r="39" spans="1:22" x14ac:dyDescent="0.25">
      <c r="A39" s="50" t="s">
        <v>100</v>
      </c>
      <c r="B39" s="221" t="s">
        <v>103</v>
      </c>
      <c r="C39" s="221" t="s">
        <v>103</v>
      </c>
      <c r="D39" s="221" t="s">
        <v>103</v>
      </c>
      <c r="E39" s="221" t="s">
        <v>103</v>
      </c>
      <c r="F39" s="112">
        <v>3.5</v>
      </c>
      <c r="G39" s="222">
        <v>3.4</v>
      </c>
      <c r="H39" s="222">
        <v>3.6</v>
      </c>
      <c r="I39" s="112">
        <v>4.3</v>
      </c>
      <c r="J39" s="222">
        <v>4</v>
      </c>
      <c r="K39" s="222">
        <v>4.5999999999999996</v>
      </c>
      <c r="L39" s="112">
        <v>4.0034990864714635</v>
      </c>
      <c r="M39" s="222">
        <v>4.0616847967612877</v>
      </c>
      <c r="N39" s="222">
        <v>3.9</v>
      </c>
      <c r="O39" s="112">
        <v>4.0999999999999996</v>
      </c>
      <c r="P39" s="125">
        <v>3.6</v>
      </c>
      <c r="Q39" s="222">
        <v>4.5</v>
      </c>
      <c r="R39" s="100"/>
      <c r="S39" s="196"/>
      <c r="T39" s="196"/>
      <c r="U39" s="196"/>
      <c r="V39" s="127"/>
    </row>
    <row r="40" spans="1:22" x14ac:dyDescent="0.25">
      <c r="J40" s="127"/>
      <c r="K40" s="127"/>
      <c r="M40" s="127"/>
      <c r="N40" s="127"/>
      <c r="P40" s="127"/>
      <c r="Q40" s="127"/>
      <c r="S40" s="127"/>
      <c r="T40" s="127"/>
      <c r="U40" s="127"/>
      <c r="V40" s="127"/>
    </row>
    <row r="41" spans="1:22" ht="19.5" customHeight="1" x14ac:dyDescent="0.25">
      <c r="A41" s="347" t="s">
        <v>105</v>
      </c>
      <c r="B41" s="347"/>
      <c r="C41" s="347"/>
      <c r="D41" s="347"/>
      <c r="E41" s="347"/>
      <c r="F41" s="347"/>
      <c r="G41" s="347"/>
      <c r="H41" s="347"/>
      <c r="I41" s="347"/>
      <c r="J41" s="347"/>
      <c r="K41" s="347"/>
      <c r="L41" s="347"/>
      <c r="M41" s="347"/>
      <c r="N41" s="347"/>
      <c r="O41" s="347"/>
      <c r="P41" s="347"/>
      <c r="Q41" s="347"/>
      <c r="R41" s="347"/>
      <c r="S41" s="347"/>
      <c r="T41" s="347"/>
      <c r="U41" s="127"/>
      <c r="V41" s="127"/>
    </row>
    <row r="42" spans="1:22" ht="8.25" customHeight="1" x14ac:dyDescent="0.25">
      <c r="I42" s="90"/>
      <c r="J42" s="90"/>
      <c r="K42" s="26"/>
      <c r="L42" s="90"/>
      <c r="M42" s="90"/>
      <c r="N42" s="90"/>
      <c r="O42" s="90"/>
      <c r="P42" s="26"/>
      <c r="Q42" s="26"/>
      <c r="R42" s="90"/>
      <c r="S42" s="26"/>
      <c r="T42" s="26"/>
      <c r="U42" s="127"/>
      <c r="V42" s="127"/>
    </row>
    <row r="43" spans="1:22" ht="15" customHeight="1" x14ac:dyDescent="0.25">
      <c r="A43" s="347" t="s">
        <v>106</v>
      </c>
      <c r="B43" s="347"/>
      <c r="C43" s="347"/>
      <c r="D43" s="347"/>
      <c r="E43" s="347"/>
      <c r="F43" s="347"/>
      <c r="G43" s="347"/>
      <c r="H43" s="347"/>
      <c r="I43" s="347"/>
      <c r="J43" s="347"/>
      <c r="K43" s="347"/>
      <c r="L43" s="347"/>
      <c r="M43" s="347"/>
      <c r="N43" s="347"/>
      <c r="O43" s="347"/>
      <c r="P43" s="347"/>
      <c r="Q43" s="347"/>
      <c r="R43" s="347"/>
      <c r="S43" s="347"/>
      <c r="T43" s="347"/>
      <c r="U43" s="127"/>
      <c r="V43" s="127"/>
    </row>
    <row r="44" spans="1:22" ht="9" customHeight="1" x14ac:dyDescent="0.25">
      <c r="J44" s="127"/>
      <c r="K44" s="127"/>
      <c r="M44" s="127"/>
      <c r="N44" s="127"/>
      <c r="Q44" s="127"/>
      <c r="T44" s="127"/>
    </row>
    <row r="45" spans="1:22" ht="17.25" x14ac:dyDescent="0.25">
      <c r="A45" s="179" t="s">
        <v>107</v>
      </c>
      <c r="B45" s="179"/>
      <c r="C45" s="179"/>
      <c r="D45" s="179"/>
      <c r="E45" s="180"/>
      <c r="F45" s="180"/>
      <c r="G45" s="180"/>
      <c r="H45" s="180"/>
      <c r="J45" s="127"/>
      <c r="K45" s="127"/>
      <c r="M45" s="127"/>
      <c r="N45" s="127"/>
      <c r="Q45" s="127"/>
      <c r="T45" s="127"/>
    </row>
    <row r="46" spans="1:22" x14ac:dyDescent="0.25">
      <c r="E46" s="180"/>
      <c r="F46" s="180"/>
      <c r="G46" s="180"/>
      <c r="H46" s="180"/>
      <c r="J46" s="127"/>
      <c r="K46" s="127"/>
      <c r="M46" s="127"/>
      <c r="N46" s="127"/>
      <c r="Q46" s="127"/>
      <c r="T46" s="127"/>
    </row>
    <row r="47" spans="1:22" x14ac:dyDescent="0.25">
      <c r="J47" s="127"/>
      <c r="K47" s="127"/>
      <c r="M47" s="127"/>
      <c r="N47" s="127"/>
      <c r="Q47" s="127"/>
      <c r="T47" s="127"/>
    </row>
    <row r="48" spans="1:22" x14ac:dyDescent="0.25">
      <c r="J48" s="127"/>
      <c r="K48" s="127"/>
      <c r="M48" s="127"/>
      <c r="N48" s="127"/>
      <c r="Q48" s="127"/>
      <c r="T48" s="127"/>
    </row>
  </sheetData>
  <mergeCells count="2">
    <mergeCell ref="A41:T41"/>
    <mergeCell ref="A43:T43"/>
  </mergeCells>
  <hyperlinks>
    <hyperlink ref="A1" location="'Table of contents'!A1" display="GROUP INCOME STATEMENT" xr:uid="{00000000-0004-0000-0300-000000000000}"/>
  </hyperlinks>
  <pageMargins left="0.55118110236220474" right="0.55118110236220474" top="0.78740157480314965" bottom="0.78740157480314965" header="0.51181102362204722" footer="0.51181102362204722"/>
  <pageSetup paperSize="9"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2"/>
  <sheetViews>
    <sheetView showGridLines="0" zoomScale="90" zoomScaleNormal="90" workbookViewId="0">
      <selection activeCell="D45" sqref="D45"/>
    </sheetView>
  </sheetViews>
  <sheetFormatPr defaultRowHeight="15" x14ac:dyDescent="0.25"/>
  <cols>
    <col min="1" max="1" width="42.140625" customWidth="1"/>
    <col min="2" max="2" width="12.140625" customWidth="1"/>
    <col min="3" max="3" width="12.42578125" customWidth="1"/>
    <col min="4" max="18" width="12.28515625" customWidth="1"/>
    <col min="19" max="19" width="5.7109375" customWidth="1"/>
  </cols>
  <sheetData>
    <row r="1" spans="1:18" s="9" customFormat="1" ht="23.25" x14ac:dyDescent="0.35">
      <c r="A1" s="51" t="s">
        <v>108</v>
      </c>
      <c r="B1" s="51"/>
      <c r="C1" s="51"/>
      <c r="D1" s="51"/>
      <c r="E1" s="51"/>
      <c r="F1" s="51"/>
      <c r="G1" s="51"/>
      <c r="H1" s="51"/>
      <c r="I1" s="132"/>
      <c r="J1" s="132"/>
      <c r="K1" s="132"/>
      <c r="L1" s="51"/>
      <c r="M1" s="51"/>
      <c r="N1" s="51"/>
      <c r="O1" s="51"/>
      <c r="P1" s="51"/>
      <c r="Q1" s="51"/>
      <c r="R1" s="51"/>
    </row>
    <row r="4" spans="1:18" x14ac:dyDescent="0.25">
      <c r="B4" s="11" t="s">
        <v>109</v>
      </c>
      <c r="C4" s="11" t="s">
        <v>110</v>
      </c>
      <c r="D4" s="11" t="s">
        <v>111</v>
      </c>
      <c r="E4" s="11" t="s">
        <v>112</v>
      </c>
      <c r="F4" s="11" t="s">
        <v>113</v>
      </c>
      <c r="G4" s="11" t="s">
        <v>114</v>
      </c>
      <c r="H4" s="11" t="s">
        <v>115</v>
      </c>
      <c r="I4" s="11" t="s">
        <v>116</v>
      </c>
      <c r="J4" s="11" t="s">
        <v>117</v>
      </c>
      <c r="K4" s="11" t="s">
        <v>118</v>
      </c>
      <c r="L4" s="11" t="s">
        <v>119</v>
      </c>
      <c r="M4" s="189"/>
      <c r="N4" s="189"/>
      <c r="O4" s="11"/>
      <c r="Q4" s="223"/>
      <c r="R4" s="223"/>
    </row>
    <row r="5" spans="1:18" ht="15.75" thickBot="1" x14ac:dyDescent="0.3">
      <c r="H5" s="127"/>
      <c r="J5" s="127"/>
      <c r="K5" s="127"/>
      <c r="L5" s="127"/>
      <c r="M5" s="190"/>
      <c r="N5" s="190"/>
      <c r="O5" s="127"/>
      <c r="Q5" s="223"/>
      <c r="R5" s="223"/>
    </row>
    <row r="6" spans="1:18" ht="3.75" customHeight="1" x14ac:dyDescent="0.25">
      <c r="A6" s="52"/>
      <c r="B6" s="52"/>
      <c r="C6" s="52"/>
      <c r="D6" s="52"/>
      <c r="E6" s="52"/>
      <c r="F6" s="52"/>
      <c r="G6" s="52"/>
      <c r="H6" s="53"/>
      <c r="I6" s="52"/>
      <c r="J6" s="53"/>
      <c r="K6" s="53"/>
      <c r="L6" s="53"/>
      <c r="M6" s="189"/>
      <c r="N6" s="189"/>
      <c r="O6" s="4"/>
      <c r="Q6" s="223"/>
      <c r="R6" s="223"/>
    </row>
    <row r="7" spans="1:18" x14ac:dyDescent="0.25">
      <c r="A7" s="9" t="s">
        <v>120</v>
      </c>
      <c r="B7" s="9"/>
      <c r="C7" s="9"/>
      <c r="D7" s="9"/>
      <c r="E7" s="9"/>
      <c r="F7" s="9"/>
      <c r="G7" s="9"/>
      <c r="H7" s="11"/>
      <c r="I7" s="9"/>
      <c r="J7" s="11"/>
      <c r="K7" s="11"/>
      <c r="L7" s="11"/>
      <c r="M7" s="189"/>
      <c r="N7" s="189"/>
      <c r="O7" s="11"/>
      <c r="Q7" s="223"/>
      <c r="R7" s="223"/>
    </row>
    <row r="8" spans="1:18" ht="3.75" customHeight="1" thickBot="1" x14ac:dyDescent="0.3">
      <c r="A8" s="54"/>
      <c r="B8" s="54"/>
      <c r="C8" s="54"/>
      <c r="D8" s="54"/>
      <c r="E8" s="54"/>
      <c r="F8" s="54"/>
      <c r="G8" s="54"/>
      <c r="H8" s="212"/>
      <c r="I8" s="54"/>
      <c r="J8" s="212"/>
      <c r="K8" s="212"/>
      <c r="L8" s="212"/>
      <c r="M8" s="190"/>
      <c r="N8" s="190"/>
      <c r="O8" s="127"/>
      <c r="Q8" s="223"/>
      <c r="R8" s="223"/>
    </row>
    <row r="9" spans="1:18" ht="3.75" customHeight="1" x14ac:dyDescent="0.25">
      <c r="A9" s="1"/>
      <c r="B9" s="1"/>
      <c r="C9" s="1"/>
      <c r="D9" s="1"/>
      <c r="E9" s="1"/>
      <c r="F9" s="1"/>
      <c r="G9" s="1"/>
      <c r="H9" s="127"/>
      <c r="I9" s="1"/>
      <c r="J9" s="127"/>
      <c r="K9" s="127"/>
      <c r="L9" s="127"/>
      <c r="M9" s="190"/>
      <c r="N9" s="190"/>
      <c r="O9" s="127"/>
      <c r="Q9" s="223"/>
      <c r="R9" s="223"/>
    </row>
    <row r="10" spans="1:18" x14ac:dyDescent="0.25">
      <c r="A10" s="127" t="s">
        <v>121</v>
      </c>
      <c r="B10" s="224">
        <v>0</v>
      </c>
      <c r="C10" s="224">
        <v>0</v>
      </c>
      <c r="D10" s="127">
        <v>0.2</v>
      </c>
      <c r="E10" s="127">
        <v>0.2</v>
      </c>
      <c r="F10" s="194">
        <v>0.2</v>
      </c>
      <c r="G10" s="127">
        <v>0.2</v>
      </c>
      <c r="H10" s="194">
        <v>0.3</v>
      </c>
      <c r="I10" s="194">
        <v>0.5</v>
      </c>
      <c r="J10" s="194">
        <v>0.3</v>
      </c>
      <c r="K10" s="194">
        <v>1.1000000000000001</v>
      </c>
      <c r="L10" s="194">
        <v>1</v>
      </c>
      <c r="M10" s="191"/>
      <c r="N10" s="191"/>
      <c r="O10" s="199"/>
      <c r="Q10" s="223"/>
      <c r="R10" s="223"/>
    </row>
    <row r="11" spans="1:18" x14ac:dyDescent="0.25">
      <c r="A11" s="127" t="s">
        <v>122</v>
      </c>
      <c r="B11" s="181">
        <v>0.114</v>
      </c>
      <c r="C11" s="181">
        <v>0.109</v>
      </c>
      <c r="D11" s="127">
        <v>0.1</v>
      </c>
      <c r="E11" s="127">
        <v>0.2</v>
      </c>
      <c r="F11" s="194">
        <v>0.2</v>
      </c>
      <c r="G11" s="127">
        <v>0.2</v>
      </c>
      <c r="H11" s="194">
        <v>0.3</v>
      </c>
      <c r="I11" s="194">
        <v>0.6</v>
      </c>
      <c r="J11" s="194">
        <v>0.6</v>
      </c>
      <c r="K11" s="194">
        <v>0.4</v>
      </c>
      <c r="L11" s="194">
        <v>0.3</v>
      </c>
      <c r="M11" s="191"/>
      <c r="N11" s="191"/>
      <c r="O11" s="199"/>
      <c r="Q11" s="223"/>
      <c r="R11" s="223"/>
    </row>
    <row r="12" spans="1:18" x14ac:dyDescent="0.25">
      <c r="A12" s="127" t="s">
        <v>123</v>
      </c>
      <c r="B12" s="181">
        <v>1.1000000000000001</v>
      </c>
      <c r="C12" s="240">
        <v>0</v>
      </c>
      <c r="D12" s="240">
        <v>0</v>
      </c>
      <c r="E12" s="240">
        <v>0</v>
      </c>
      <c r="F12" s="240">
        <v>0</v>
      </c>
      <c r="G12" s="240">
        <v>0</v>
      </c>
      <c r="H12" s="240">
        <v>0</v>
      </c>
      <c r="I12" s="240">
        <v>0</v>
      </c>
      <c r="J12" s="240">
        <v>0</v>
      </c>
      <c r="K12" s="240">
        <v>0</v>
      </c>
      <c r="L12" s="240">
        <v>0</v>
      </c>
      <c r="M12" s="191"/>
      <c r="N12" s="191"/>
      <c r="O12" s="199"/>
      <c r="Q12" s="223"/>
      <c r="R12" s="223"/>
    </row>
    <row r="13" spans="1:18" x14ac:dyDescent="0.25">
      <c r="A13" s="127" t="s">
        <v>124</v>
      </c>
      <c r="B13" s="181">
        <v>0.217</v>
      </c>
      <c r="C13" s="181">
        <v>0.23899999999999999</v>
      </c>
      <c r="D13" s="127">
        <v>0.3</v>
      </c>
      <c r="E13" s="127">
        <v>0.2</v>
      </c>
      <c r="F13" s="194">
        <v>0.3</v>
      </c>
      <c r="G13" s="127">
        <v>0.2</v>
      </c>
      <c r="H13" s="194">
        <v>0.2</v>
      </c>
      <c r="I13" s="194">
        <v>0.1</v>
      </c>
      <c r="J13" s="194">
        <v>0.1</v>
      </c>
      <c r="K13" s="194">
        <v>0.1</v>
      </c>
      <c r="L13" s="194">
        <v>0.1</v>
      </c>
      <c r="M13" s="191"/>
      <c r="N13" s="191"/>
      <c r="O13" s="199"/>
      <c r="Q13" s="223"/>
      <c r="R13" s="223"/>
    </row>
    <row r="14" spans="1:18" x14ac:dyDescent="0.25">
      <c r="A14" s="127" t="s">
        <v>125</v>
      </c>
      <c r="B14" s="181">
        <v>4.2999999999999997E-2</v>
      </c>
      <c r="C14" s="181">
        <v>3.3000000000000002E-2</v>
      </c>
      <c r="D14" s="224">
        <v>0</v>
      </c>
      <c r="E14" s="224">
        <v>0</v>
      </c>
      <c r="F14" s="225">
        <v>0.1</v>
      </c>
      <c r="G14" s="127">
        <v>0.2</v>
      </c>
      <c r="H14" s="194">
        <v>0.2</v>
      </c>
      <c r="I14" s="194">
        <v>0.2</v>
      </c>
      <c r="J14" s="194">
        <v>0.4</v>
      </c>
      <c r="K14" s="194">
        <v>0.5</v>
      </c>
      <c r="L14" s="194">
        <v>0.6</v>
      </c>
      <c r="M14" s="191"/>
      <c r="N14" s="192"/>
      <c r="O14" s="199"/>
      <c r="Q14" s="223"/>
      <c r="R14" s="223"/>
    </row>
    <row r="15" spans="1:18" x14ac:dyDescent="0.25">
      <c r="A15" s="127" t="s">
        <v>126</v>
      </c>
      <c r="B15" s="181">
        <v>0.66600000000000004</v>
      </c>
      <c r="C15" s="181">
        <v>0.69</v>
      </c>
      <c r="D15" s="181">
        <v>0.6</v>
      </c>
      <c r="E15" s="181">
        <v>0.6</v>
      </c>
      <c r="F15" s="225">
        <v>0.9</v>
      </c>
      <c r="G15" s="181">
        <v>1</v>
      </c>
      <c r="H15" s="194">
        <v>1.5</v>
      </c>
      <c r="I15" s="194">
        <v>1.4</v>
      </c>
      <c r="J15" s="194">
        <v>1.3</v>
      </c>
      <c r="K15" s="194">
        <v>1.1000000000000001</v>
      </c>
      <c r="L15" s="194">
        <v>1.2</v>
      </c>
      <c r="M15" s="191"/>
      <c r="N15" s="192"/>
      <c r="O15" s="199"/>
      <c r="Q15" s="223"/>
      <c r="R15" s="223"/>
    </row>
    <row r="16" spans="1:18" x14ac:dyDescent="0.25">
      <c r="A16" s="9" t="s">
        <v>127</v>
      </c>
      <c r="B16" s="62">
        <v>0.2</v>
      </c>
      <c r="C16" s="62">
        <v>0.215</v>
      </c>
      <c r="D16" s="9">
        <v>0.2</v>
      </c>
      <c r="E16" s="9">
        <v>0.2</v>
      </c>
      <c r="F16" s="223">
        <v>0.3</v>
      </c>
      <c r="G16" s="9">
        <v>0.3</v>
      </c>
      <c r="H16" s="199">
        <v>0.4</v>
      </c>
      <c r="I16" s="199">
        <v>0.4</v>
      </c>
      <c r="J16" s="199">
        <v>0.4</v>
      </c>
      <c r="K16" s="199">
        <v>0.5</v>
      </c>
      <c r="L16" s="199">
        <v>0.5</v>
      </c>
      <c r="M16" s="191"/>
      <c r="N16" s="192"/>
      <c r="O16" s="199"/>
      <c r="Q16" s="223"/>
      <c r="R16" s="223"/>
    </row>
    <row r="17" spans="1:19" x14ac:dyDescent="0.25">
      <c r="A17" s="55" t="s">
        <v>128</v>
      </c>
      <c r="B17" s="55">
        <v>2.2999999999999998</v>
      </c>
      <c r="C17" s="55">
        <v>1.3</v>
      </c>
      <c r="D17" s="55">
        <v>1.4</v>
      </c>
      <c r="E17" s="55">
        <v>1.4</v>
      </c>
      <c r="F17" s="56">
        <v>2</v>
      </c>
      <c r="G17" s="55">
        <v>2.1</v>
      </c>
      <c r="H17" s="68">
        <v>2.9</v>
      </c>
      <c r="I17" s="68">
        <v>3.2</v>
      </c>
      <c r="J17" s="68">
        <v>3.1</v>
      </c>
      <c r="K17" s="68">
        <v>3.7</v>
      </c>
      <c r="L17" s="68">
        <v>3.7</v>
      </c>
      <c r="M17" s="187"/>
      <c r="N17" s="188"/>
      <c r="O17" s="13"/>
      <c r="Q17" s="223"/>
      <c r="R17" s="223"/>
    </row>
    <row r="18" spans="1:19" x14ac:dyDescent="0.25">
      <c r="A18" s="3"/>
      <c r="B18" s="3"/>
      <c r="C18" s="3"/>
      <c r="D18" s="3"/>
      <c r="E18" s="3"/>
      <c r="F18" s="3"/>
      <c r="G18" s="3"/>
      <c r="H18" s="3"/>
      <c r="I18" s="153"/>
      <c r="J18" s="153"/>
      <c r="K18" s="153"/>
      <c r="L18" s="13"/>
      <c r="M18" s="188"/>
      <c r="N18" s="188"/>
      <c r="O18" s="13"/>
      <c r="Q18" s="13"/>
      <c r="R18" s="13"/>
      <c r="S18" s="13"/>
    </row>
    <row r="19" spans="1:19" x14ac:dyDescent="0.25">
      <c r="A19" s="345" t="s">
        <v>129</v>
      </c>
      <c r="B19" s="345"/>
      <c r="C19" s="345"/>
      <c r="D19" s="345"/>
      <c r="E19" s="345"/>
      <c r="F19" s="345"/>
      <c r="G19" s="345"/>
      <c r="H19" s="345"/>
      <c r="I19" s="345"/>
      <c r="J19" s="345"/>
      <c r="K19" s="345"/>
      <c r="L19" s="345"/>
      <c r="M19" s="345"/>
      <c r="N19" s="345"/>
      <c r="O19" s="345"/>
      <c r="P19" s="345"/>
      <c r="Q19" s="345"/>
      <c r="R19" s="345"/>
      <c r="S19" s="13"/>
    </row>
    <row r="20" spans="1:19" ht="15" customHeight="1" x14ac:dyDescent="0.25">
      <c r="S20" s="13"/>
    </row>
    <row r="21" spans="1:19" x14ac:dyDescent="0.25">
      <c r="A21" s="3"/>
      <c r="B21" s="3"/>
      <c r="C21" s="3"/>
      <c r="D21" s="3"/>
      <c r="E21" s="3"/>
      <c r="F21" s="3"/>
      <c r="G21" s="3"/>
      <c r="H21" s="3"/>
      <c r="I21" s="153"/>
      <c r="J21" s="153"/>
      <c r="K21" s="153"/>
      <c r="L21" s="13"/>
      <c r="M21" s="13"/>
      <c r="N21" s="13"/>
      <c r="O21" s="13"/>
      <c r="P21" s="13"/>
      <c r="Q21" s="13"/>
      <c r="R21" s="13"/>
      <c r="S21" s="13"/>
    </row>
    <row r="22" spans="1:19" x14ac:dyDescent="0.25">
      <c r="A22" s="3"/>
      <c r="B22" s="3"/>
      <c r="C22" s="3"/>
      <c r="D22" s="3"/>
      <c r="E22" s="3"/>
      <c r="F22" s="3"/>
      <c r="G22" s="3"/>
      <c r="H22" s="3"/>
      <c r="I22" s="153"/>
      <c r="J22" s="153"/>
      <c r="K22" s="153"/>
      <c r="L22" s="13"/>
      <c r="M22" s="13"/>
      <c r="N22" s="13"/>
      <c r="O22" s="13"/>
      <c r="P22" s="13"/>
      <c r="Q22" s="13"/>
      <c r="R22" s="13"/>
      <c r="S22" s="13"/>
    </row>
    <row r="23" spans="1:19" x14ac:dyDescent="0.25">
      <c r="A23" s="3"/>
      <c r="B23" s="3"/>
      <c r="C23" s="3"/>
      <c r="D23" s="3"/>
      <c r="E23" s="3"/>
      <c r="F23" s="3"/>
      <c r="G23" s="3"/>
      <c r="H23" s="3"/>
      <c r="I23" s="153"/>
      <c r="J23" s="153"/>
      <c r="K23" s="153"/>
      <c r="L23" s="13"/>
      <c r="M23" s="13"/>
      <c r="N23" s="13"/>
      <c r="O23" s="13"/>
      <c r="P23" s="13"/>
      <c r="Q23" s="13"/>
      <c r="R23" s="13"/>
      <c r="S23" s="13"/>
    </row>
    <row r="24" spans="1:19" x14ac:dyDescent="0.25">
      <c r="A24" s="3"/>
      <c r="B24" s="2" t="s">
        <v>17</v>
      </c>
      <c r="C24" s="24" t="s">
        <v>18</v>
      </c>
      <c r="D24" s="2" t="s">
        <v>19</v>
      </c>
      <c r="E24" s="2" t="s">
        <v>20</v>
      </c>
      <c r="F24" s="24" t="s">
        <v>21</v>
      </c>
      <c r="G24" s="2" t="s">
        <v>22</v>
      </c>
      <c r="H24" s="2" t="s">
        <v>23</v>
      </c>
      <c r="I24" s="24" t="s">
        <v>24</v>
      </c>
      <c r="J24" s="2" t="s">
        <v>25</v>
      </c>
      <c r="K24" s="2" t="s">
        <v>26</v>
      </c>
      <c r="L24" s="24" t="s">
        <v>27</v>
      </c>
      <c r="M24" s="2" t="s">
        <v>28</v>
      </c>
      <c r="N24" s="2" t="s">
        <v>29</v>
      </c>
      <c r="O24" s="24" t="s">
        <v>30</v>
      </c>
      <c r="P24" s="2" t="s">
        <v>31</v>
      </c>
      <c r="Q24" s="2" t="s">
        <v>32</v>
      </c>
      <c r="R24" s="2"/>
      <c r="S24" s="2"/>
    </row>
    <row r="25" spans="1:19" ht="15.75" thickBot="1" x14ac:dyDescent="0.3">
      <c r="A25" s="127"/>
      <c r="B25" s="127"/>
      <c r="C25" s="127"/>
      <c r="D25" s="127"/>
      <c r="E25" s="127"/>
      <c r="F25" s="127"/>
      <c r="G25" s="127"/>
      <c r="H25" s="127"/>
      <c r="I25" s="127"/>
      <c r="J25" s="2"/>
      <c r="K25" s="127"/>
      <c r="L25" s="127"/>
      <c r="M25" s="2"/>
      <c r="N25" s="2"/>
      <c r="O25" s="24"/>
      <c r="P25" s="2"/>
      <c r="Q25" s="2"/>
      <c r="R25" s="2"/>
      <c r="S25" s="2"/>
    </row>
    <row r="26" spans="1:19" ht="3.75" customHeight="1" x14ac:dyDescent="0.25">
      <c r="A26" s="61"/>
      <c r="B26" s="61"/>
      <c r="C26" s="61"/>
      <c r="D26" s="61"/>
      <c r="E26" s="61"/>
      <c r="F26" s="61"/>
      <c r="G26" s="61"/>
      <c r="H26" s="61"/>
      <c r="I26" s="61"/>
      <c r="J26" s="49"/>
      <c r="K26" s="61"/>
      <c r="L26" s="61"/>
      <c r="M26" s="49"/>
      <c r="N26" s="49"/>
      <c r="O26" s="44"/>
      <c r="P26" s="49"/>
      <c r="Q26" s="49"/>
      <c r="R26" s="48"/>
      <c r="S26" s="48"/>
    </row>
    <row r="27" spans="1:19" x14ac:dyDescent="0.25">
      <c r="A27" s="9" t="s">
        <v>130</v>
      </c>
      <c r="B27" s="9"/>
      <c r="C27" s="9"/>
      <c r="D27" s="9"/>
      <c r="E27" s="9"/>
      <c r="F27" s="9"/>
      <c r="G27" s="9"/>
      <c r="H27" s="9"/>
      <c r="I27" s="9"/>
      <c r="J27" s="2"/>
      <c r="K27" s="9"/>
      <c r="L27" s="9"/>
      <c r="M27" s="2"/>
      <c r="N27" s="2"/>
      <c r="O27" s="24"/>
      <c r="P27" s="2"/>
      <c r="Q27" s="2"/>
      <c r="R27" s="2"/>
      <c r="S27" s="2"/>
    </row>
    <row r="28" spans="1:19" ht="3.75" customHeight="1" thickBot="1" x14ac:dyDescent="0.3">
      <c r="A28" s="45"/>
      <c r="B28" s="45"/>
      <c r="C28" s="45"/>
      <c r="D28" s="45"/>
      <c r="E28" s="45"/>
      <c r="F28" s="45"/>
      <c r="G28" s="45"/>
      <c r="H28" s="45"/>
      <c r="I28" s="45"/>
      <c r="J28" s="144"/>
      <c r="K28" s="45"/>
      <c r="L28" s="45"/>
      <c r="M28" s="144"/>
      <c r="N28" s="144"/>
      <c r="O28" s="46"/>
      <c r="P28" s="144"/>
      <c r="Q28" s="144"/>
      <c r="R28" s="127"/>
      <c r="S28" s="127"/>
    </row>
    <row r="29" spans="1:19" ht="3.75" customHeight="1" x14ac:dyDescent="0.25">
      <c r="A29" s="9"/>
      <c r="B29" s="9"/>
      <c r="C29" s="9"/>
      <c r="D29" s="9"/>
      <c r="E29" s="9"/>
      <c r="F29" s="9"/>
      <c r="G29" s="9"/>
      <c r="H29" s="9"/>
      <c r="I29" s="9"/>
      <c r="J29" s="48"/>
      <c r="K29" s="9"/>
      <c r="L29" s="9"/>
      <c r="M29" s="48"/>
      <c r="N29" s="48"/>
      <c r="O29" s="30"/>
      <c r="P29" s="48"/>
      <c r="Q29" s="48"/>
      <c r="R29" s="48"/>
      <c r="S29" s="48"/>
    </row>
    <row r="30" spans="1:19" x14ac:dyDescent="0.25">
      <c r="A30" s="127" t="s">
        <v>121</v>
      </c>
      <c r="B30" s="294">
        <v>0</v>
      </c>
      <c r="C30" s="99">
        <v>0.56699999999999995</v>
      </c>
      <c r="D30" s="298">
        <v>0</v>
      </c>
      <c r="E30" s="298">
        <v>0.6</v>
      </c>
      <c r="F30" s="99">
        <v>0.1</v>
      </c>
      <c r="G30" s="298">
        <v>0.1</v>
      </c>
      <c r="H30" s="298">
        <v>0</v>
      </c>
      <c r="I30" s="99">
        <v>2.8</v>
      </c>
      <c r="J30" s="298">
        <v>0.7</v>
      </c>
      <c r="K30" s="299">
        <v>2.1</v>
      </c>
      <c r="L30" s="99">
        <v>3.7</v>
      </c>
      <c r="M30" s="298">
        <v>0</v>
      </c>
      <c r="N30" s="303">
        <v>3.7</v>
      </c>
      <c r="O30" s="99">
        <v>0.1</v>
      </c>
      <c r="P30" s="298">
        <v>0</v>
      </c>
      <c r="Q30" s="303">
        <v>0.1</v>
      </c>
      <c r="R30" s="186"/>
      <c r="S30" s="186"/>
    </row>
    <row r="31" spans="1:19" x14ac:dyDescent="0.25">
      <c r="A31" s="127" t="s">
        <v>122</v>
      </c>
      <c r="B31" s="294">
        <v>0</v>
      </c>
      <c r="C31" s="99">
        <v>0</v>
      </c>
      <c r="D31" s="298">
        <v>0</v>
      </c>
      <c r="E31" s="298">
        <v>0</v>
      </c>
      <c r="F31" s="99">
        <v>0</v>
      </c>
      <c r="G31" s="298">
        <v>0</v>
      </c>
      <c r="H31" s="298">
        <v>0</v>
      </c>
      <c r="I31" s="99">
        <v>0.5</v>
      </c>
      <c r="J31" s="298">
        <v>0</v>
      </c>
      <c r="K31" s="299">
        <v>0.5</v>
      </c>
      <c r="L31" s="99">
        <v>8.5</v>
      </c>
      <c r="M31" s="298">
        <v>0</v>
      </c>
      <c r="N31" s="303">
        <v>8.5</v>
      </c>
      <c r="O31" s="99">
        <v>0.1</v>
      </c>
      <c r="P31" s="303">
        <v>0.1</v>
      </c>
      <c r="Q31" s="298">
        <v>0</v>
      </c>
      <c r="R31" s="186"/>
      <c r="S31" s="186"/>
    </row>
    <row r="32" spans="1:19" x14ac:dyDescent="0.25">
      <c r="A32" s="127" t="s">
        <v>123</v>
      </c>
      <c r="B32" s="295">
        <v>1.0860000000000001</v>
      </c>
      <c r="C32" s="99">
        <v>0</v>
      </c>
      <c r="D32" s="298">
        <v>0</v>
      </c>
      <c r="E32" s="298">
        <v>0</v>
      </c>
      <c r="F32" s="99">
        <v>0</v>
      </c>
      <c r="G32" s="298">
        <v>0</v>
      </c>
      <c r="H32" s="298">
        <v>0</v>
      </c>
      <c r="I32" s="99">
        <v>0</v>
      </c>
      <c r="J32" s="298">
        <v>0</v>
      </c>
      <c r="K32" s="295">
        <v>0</v>
      </c>
      <c r="L32" s="99">
        <v>0</v>
      </c>
      <c r="M32" s="298">
        <v>0</v>
      </c>
      <c r="N32" s="295">
        <v>0</v>
      </c>
      <c r="O32" s="99">
        <v>0</v>
      </c>
      <c r="P32" s="295">
        <v>0</v>
      </c>
      <c r="Q32" s="298">
        <v>0</v>
      </c>
      <c r="R32" s="186"/>
      <c r="S32" s="186"/>
    </row>
    <row r="33" spans="1:19" x14ac:dyDescent="0.25">
      <c r="A33" s="127" t="s">
        <v>124</v>
      </c>
      <c r="B33" s="294">
        <v>0</v>
      </c>
      <c r="C33" s="99">
        <v>0</v>
      </c>
      <c r="D33" s="298">
        <v>0</v>
      </c>
      <c r="E33" s="298">
        <v>0</v>
      </c>
      <c r="F33" s="99">
        <v>2.9</v>
      </c>
      <c r="G33" s="120">
        <v>0.3</v>
      </c>
      <c r="H33" s="120">
        <v>2.6</v>
      </c>
      <c r="I33" s="99">
        <v>-0.1</v>
      </c>
      <c r="J33" s="120">
        <v>-0.1</v>
      </c>
      <c r="K33" s="298">
        <v>0</v>
      </c>
      <c r="L33" s="300">
        <v>0.6</v>
      </c>
      <c r="M33" s="298">
        <v>0</v>
      </c>
      <c r="N33" s="303">
        <v>0.6</v>
      </c>
      <c r="O33" s="300">
        <v>0</v>
      </c>
      <c r="P33" s="298">
        <v>0</v>
      </c>
      <c r="Q33" s="298">
        <v>0</v>
      </c>
      <c r="R33" s="226"/>
      <c r="S33" s="226"/>
    </row>
    <row r="34" spans="1:19" x14ac:dyDescent="0.25">
      <c r="A34" s="127" t="s">
        <v>125</v>
      </c>
      <c r="B34" s="294">
        <v>0.112</v>
      </c>
      <c r="C34" s="284">
        <v>0</v>
      </c>
      <c r="D34" s="298">
        <v>0</v>
      </c>
      <c r="E34" s="298">
        <v>0</v>
      </c>
      <c r="F34" s="300">
        <v>0</v>
      </c>
      <c r="G34" s="298">
        <v>0</v>
      </c>
      <c r="H34" s="298">
        <v>0</v>
      </c>
      <c r="I34" s="300">
        <v>0</v>
      </c>
      <c r="J34" s="298">
        <v>0</v>
      </c>
      <c r="K34" s="298">
        <v>0</v>
      </c>
      <c r="L34" s="99">
        <v>2.7</v>
      </c>
      <c r="M34" s="298">
        <v>0.6</v>
      </c>
      <c r="N34" s="303">
        <v>2.1</v>
      </c>
      <c r="O34" s="99">
        <v>0.6</v>
      </c>
      <c r="P34" s="303">
        <v>0.6</v>
      </c>
      <c r="Q34" s="298">
        <v>0</v>
      </c>
      <c r="R34" s="186"/>
      <c r="S34" s="186"/>
    </row>
    <row r="35" spans="1:19" x14ac:dyDescent="0.25">
      <c r="A35" s="127" t="s">
        <v>126</v>
      </c>
      <c r="B35" s="294">
        <v>0.4</v>
      </c>
      <c r="C35" s="300">
        <v>1.2</v>
      </c>
      <c r="D35" s="298">
        <v>1.2</v>
      </c>
      <c r="E35" s="298">
        <v>0</v>
      </c>
      <c r="F35" s="300">
        <v>1.6</v>
      </c>
      <c r="G35" s="298">
        <v>1.1000000000000001</v>
      </c>
      <c r="H35" s="298">
        <v>0.5</v>
      </c>
      <c r="I35" s="300">
        <v>0</v>
      </c>
      <c r="J35" s="298">
        <v>0</v>
      </c>
      <c r="K35" s="298">
        <v>0</v>
      </c>
      <c r="L35" s="99">
        <v>2</v>
      </c>
      <c r="M35" s="298">
        <v>0</v>
      </c>
      <c r="N35" s="303">
        <v>2</v>
      </c>
      <c r="O35" s="99">
        <v>0.7</v>
      </c>
      <c r="P35" s="303">
        <v>0.7</v>
      </c>
      <c r="Q35" s="298">
        <v>0</v>
      </c>
      <c r="R35" s="186"/>
      <c r="S35" s="186"/>
    </row>
    <row r="36" spans="1:19" x14ac:dyDescent="0.25">
      <c r="A36" s="47" t="s">
        <v>127</v>
      </c>
      <c r="B36" s="296">
        <v>0</v>
      </c>
      <c r="C36" s="300">
        <v>5.7000000000000002E-2</v>
      </c>
      <c r="D36" s="298">
        <v>5.7000000000000002E-2</v>
      </c>
      <c r="E36" s="298">
        <v>0</v>
      </c>
      <c r="F36" s="300">
        <v>0.2</v>
      </c>
      <c r="G36" s="298">
        <v>0</v>
      </c>
      <c r="H36" s="298">
        <v>0.2</v>
      </c>
      <c r="I36" s="300">
        <v>0</v>
      </c>
      <c r="J36" s="298">
        <v>0</v>
      </c>
      <c r="K36" s="301">
        <v>0</v>
      </c>
      <c r="L36" s="304">
        <v>1.8</v>
      </c>
      <c r="M36" s="305">
        <v>1.4</v>
      </c>
      <c r="N36" s="305">
        <v>0.4</v>
      </c>
      <c r="O36" s="304">
        <v>1.3</v>
      </c>
      <c r="P36" s="305">
        <v>0.6</v>
      </c>
      <c r="Q36" s="305">
        <v>0.7</v>
      </c>
      <c r="R36" s="186"/>
      <c r="S36" s="186"/>
    </row>
    <row r="37" spans="1:19" x14ac:dyDescent="0.25">
      <c r="A37" s="3" t="s">
        <v>35</v>
      </c>
      <c r="B37" s="297">
        <v>1.6</v>
      </c>
      <c r="C37" s="302">
        <v>1.9</v>
      </c>
      <c r="D37" s="297">
        <v>1.3</v>
      </c>
      <c r="E37" s="297">
        <v>0.6</v>
      </c>
      <c r="F37" s="302">
        <v>4.8</v>
      </c>
      <c r="G37" s="297">
        <v>1.5</v>
      </c>
      <c r="H37" s="297">
        <v>3.3</v>
      </c>
      <c r="I37" s="302">
        <v>3.2</v>
      </c>
      <c r="J37" s="297">
        <v>0.6</v>
      </c>
      <c r="K37" s="2">
        <v>2.6</v>
      </c>
      <c r="L37" s="302">
        <v>19.3</v>
      </c>
      <c r="M37" s="297">
        <v>2</v>
      </c>
      <c r="N37" s="297">
        <v>17.299999999999997</v>
      </c>
      <c r="O37" s="302">
        <v>2.8</v>
      </c>
      <c r="P37" s="297">
        <v>2</v>
      </c>
      <c r="Q37" s="297">
        <v>0.79999999999999993</v>
      </c>
      <c r="R37" s="168"/>
      <c r="S37" s="168"/>
    </row>
    <row r="38" spans="1:19" x14ac:dyDescent="0.25">
      <c r="A38" s="3"/>
      <c r="B38" s="3"/>
      <c r="C38" s="3"/>
      <c r="D38" s="3"/>
      <c r="E38" s="3"/>
      <c r="F38" s="3"/>
      <c r="G38" s="3"/>
      <c r="H38" s="3"/>
      <c r="I38" s="153"/>
      <c r="J38" s="153"/>
      <c r="K38" s="153"/>
      <c r="L38" s="153"/>
      <c r="M38" s="13"/>
      <c r="N38" s="13"/>
      <c r="O38" s="13"/>
      <c r="P38" s="13"/>
      <c r="Q38" s="13"/>
      <c r="R38" s="13"/>
    </row>
    <row r="39" spans="1:19" x14ac:dyDescent="0.25">
      <c r="A39" s="127"/>
      <c r="B39" s="127"/>
      <c r="C39" s="127"/>
      <c r="D39" s="127"/>
      <c r="E39" s="127"/>
      <c r="F39" s="127"/>
      <c r="G39" s="127"/>
      <c r="H39" s="127"/>
      <c r="I39" s="156"/>
      <c r="J39" s="156"/>
      <c r="K39" s="156"/>
      <c r="L39" s="156"/>
      <c r="M39" s="156"/>
      <c r="N39" s="156"/>
      <c r="O39" s="156"/>
      <c r="P39" s="156"/>
      <c r="Q39" s="156"/>
      <c r="R39" s="156"/>
    </row>
    <row r="40" spans="1:19" x14ac:dyDescent="0.25">
      <c r="I40" s="127"/>
      <c r="J40" s="127"/>
      <c r="K40" s="127"/>
      <c r="L40" s="127"/>
      <c r="M40" s="9"/>
      <c r="N40" s="127"/>
      <c r="O40" s="127"/>
    </row>
    <row r="41" spans="1:19" x14ac:dyDescent="0.25">
      <c r="I41" s="127"/>
      <c r="J41" s="127"/>
      <c r="K41" s="127"/>
      <c r="L41" s="127"/>
      <c r="M41" s="127"/>
      <c r="N41" s="127"/>
      <c r="O41" s="127"/>
    </row>
    <row r="42" spans="1:19" x14ac:dyDescent="0.25">
      <c r="I42" s="127"/>
      <c r="J42" s="127"/>
      <c r="K42" s="127"/>
      <c r="L42" s="127"/>
      <c r="M42" s="127"/>
      <c r="N42" s="127"/>
      <c r="O42" s="127"/>
    </row>
  </sheetData>
  <mergeCells count="1">
    <mergeCell ref="A19:R19"/>
  </mergeCells>
  <hyperlinks>
    <hyperlink ref="A1" location="'Table of contents'!A1" display="AUM BY CLIENT" xr:uid="{00000000-0004-0000-0400-000000000000}"/>
  </hyperlinks>
  <pageMargins left="0.55118110236220474" right="0.55118110236220474" top="0.78740157480314965" bottom="0.78740157480314965" header="0.51181102362204722" footer="0.51181102362204722"/>
  <pageSetup paperSize="9" scale="5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1"/>
  <sheetViews>
    <sheetView showGridLines="0" zoomScale="85" zoomScaleNormal="85" workbookViewId="0">
      <selection activeCell="O44" sqref="O44"/>
    </sheetView>
  </sheetViews>
  <sheetFormatPr defaultColWidth="9.28515625" defaultRowHeight="15" x14ac:dyDescent="0.25"/>
  <cols>
    <col min="1" max="1" width="47.28515625" style="143" customWidth="1"/>
    <col min="2" max="12" width="12.28515625" style="143" customWidth="1"/>
    <col min="13" max="13" width="9.28515625" style="143"/>
    <col min="14" max="14" width="10.85546875" style="143" bestFit="1" customWidth="1"/>
    <col min="15" max="16384" width="9.28515625" style="143"/>
  </cols>
  <sheetData>
    <row r="1" spans="1:14" s="9" customFormat="1" ht="23.25" x14ac:dyDescent="0.35">
      <c r="A1" s="57" t="s">
        <v>131</v>
      </c>
      <c r="D1" s="57"/>
      <c r="F1" s="57"/>
    </row>
    <row r="3" spans="1:14" x14ac:dyDescent="0.25">
      <c r="B3" s="9"/>
      <c r="C3" s="9"/>
      <c r="E3" s="9"/>
      <c r="G3" s="9"/>
      <c r="H3" s="9"/>
      <c r="I3" s="9"/>
      <c r="J3" s="9"/>
      <c r="K3" s="9"/>
      <c r="L3" s="9"/>
    </row>
    <row r="4" spans="1:14" x14ac:dyDescent="0.25">
      <c r="A4" s="9"/>
      <c r="B4" s="11" t="s">
        <v>109</v>
      </c>
      <c r="C4" s="11" t="s">
        <v>110</v>
      </c>
      <c r="D4" s="11" t="s">
        <v>111</v>
      </c>
      <c r="E4" s="11" t="s">
        <v>112</v>
      </c>
      <c r="F4" s="11" t="s">
        <v>113</v>
      </c>
      <c r="G4" s="11" t="s">
        <v>114</v>
      </c>
      <c r="H4" s="11" t="s">
        <v>115</v>
      </c>
      <c r="I4" s="11" t="s">
        <v>116</v>
      </c>
      <c r="J4" s="11" t="s">
        <v>117</v>
      </c>
      <c r="K4" s="11" t="s">
        <v>118</v>
      </c>
      <c r="L4" s="11" t="s">
        <v>119</v>
      </c>
    </row>
    <row r="5" spans="1:14" s="65" customFormat="1" ht="12" thickBot="1" x14ac:dyDescent="0.25">
      <c r="B5" s="67"/>
      <c r="C5" s="67"/>
      <c r="E5" s="67"/>
      <c r="G5" s="67"/>
      <c r="H5" s="67"/>
      <c r="I5" s="67"/>
      <c r="J5" s="67"/>
      <c r="K5" s="67"/>
      <c r="L5" s="67"/>
    </row>
    <row r="6" spans="1:14" s="9" customFormat="1" ht="3.75" customHeight="1" x14ac:dyDescent="0.2">
      <c r="A6" s="61"/>
      <c r="B6" s="49"/>
      <c r="C6" s="49"/>
      <c r="D6" s="61"/>
      <c r="E6" s="49"/>
      <c r="F6" s="61"/>
      <c r="G6" s="49"/>
      <c r="H6" s="49"/>
      <c r="I6" s="49"/>
      <c r="J6" s="49"/>
      <c r="K6" s="49"/>
      <c r="L6" s="49"/>
    </row>
    <row r="7" spans="1:14" x14ac:dyDescent="0.25">
      <c r="A7" s="9" t="s">
        <v>132</v>
      </c>
      <c r="B7" s="9"/>
      <c r="C7" s="9"/>
      <c r="D7" s="9"/>
      <c r="E7" s="9"/>
      <c r="F7" s="9"/>
      <c r="G7" s="9"/>
      <c r="H7" s="9"/>
      <c r="I7" s="9"/>
      <c r="J7" s="9"/>
      <c r="K7" s="9"/>
      <c r="L7" s="9"/>
    </row>
    <row r="8" spans="1:14" ht="3.75" customHeight="1" thickBot="1" x14ac:dyDescent="0.3">
      <c r="A8" s="144"/>
      <c r="B8" s="144"/>
      <c r="C8" s="144"/>
      <c r="D8" s="144"/>
      <c r="E8" s="144"/>
      <c r="F8" s="144"/>
      <c r="G8" s="144"/>
      <c r="H8" s="144"/>
      <c r="I8" s="144"/>
      <c r="J8" s="144"/>
      <c r="K8" s="144"/>
      <c r="L8" s="144"/>
    </row>
    <row r="9" spans="1:14" s="9" customFormat="1" ht="3.75" customHeight="1" x14ac:dyDescent="0.2">
      <c r="B9" s="48"/>
      <c r="C9" s="48"/>
      <c r="E9" s="48"/>
      <c r="G9" s="48"/>
      <c r="H9" s="48"/>
      <c r="I9" s="48"/>
      <c r="J9" s="48"/>
      <c r="K9" s="48"/>
      <c r="L9" s="48"/>
    </row>
    <row r="10" spans="1:14" x14ac:dyDescent="0.25">
      <c r="A10" s="14" t="s">
        <v>133</v>
      </c>
      <c r="B10" s="120">
        <v>42.4</v>
      </c>
      <c r="C10" s="120">
        <v>65.099999999999994</v>
      </c>
      <c r="D10" s="306">
        <v>73.900000000000006</v>
      </c>
      <c r="E10" s="120">
        <v>87.2</v>
      </c>
      <c r="F10" s="306">
        <v>83.6</v>
      </c>
      <c r="G10" s="120">
        <v>137.9</v>
      </c>
      <c r="H10" s="120">
        <v>171.7</v>
      </c>
      <c r="I10" s="120">
        <v>234.8</v>
      </c>
      <c r="J10" s="120">
        <v>250.1</v>
      </c>
      <c r="K10" s="120">
        <v>270.89999999999998</v>
      </c>
      <c r="L10" s="120">
        <v>272.10000000000002</v>
      </c>
      <c r="N10" s="182"/>
    </row>
    <row r="11" spans="1:14" x14ac:dyDescent="0.25">
      <c r="A11" s="14" t="s">
        <v>134</v>
      </c>
      <c r="B11" s="120">
        <v>3.6</v>
      </c>
      <c r="C11" s="120">
        <v>6</v>
      </c>
      <c r="D11" s="306">
        <v>41.7</v>
      </c>
      <c r="E11" s="120">
        <v>27.3</v>
      </c>
      <c r="F11" s="306">
        <v>47.8</v>
      </c>
      <c r="G11" s="120">
        <v>27.1</v>
      </c>
      <c r="H11" s="120">
        <v>40.5</v>
      </c>
      <c r="I11" s="120">
        <v>25.4</v>
      </c>
      <c r="J11" s="120">
        <v>24.1</v>
      </c>
      <c r="K11" s="120">
        <v>20.9</v>
      </c>
      <c r="L11" s="120">
        <v>25.2</v>
      </c>
      <c r="N11" s="182"/>
    </row>
    <row r="12" spans="1:14" x14ac:dyDescent="0.25">
      <c r="A12" s="14" t="s">
        <v>135</v>
      </c>
      <c r="B12" s="120">
        <v>15.4</v>
      </c>
      <c r="C12" s="120">
        <v>22.1</v>
      </c>
      <c r="D12" s="306">
        <v>23.7</v>
      </c>
      <c r="E12" s="120">
        <v>21.6</v>
      </c>
      <c r="F12" s="306">
        <v>29.9</v>
      </c>
      <c r="G12" s="120">
        <v>47.7</v>
      </c>
      <c r="H12" s="120">
        <v>59.4</v>
      </c>
      <c r="I12" s="120">
        <v>69.3</v>
      </c>
      <c r="J12" s="120">
        <v>97.6</v>
      </c>
      <c r="K12" s="120">
        <v>75.400000000000006</v>
      </c>
      <c r="L12" s="120">
        <v>87.1</v>
      </c>
      <c r="N12" s="182"/>
    </row>
    <row r="13" spans="1:14" x14ac:dyDescent="0.25">
      <c r="A13" s="14" t="s">
        <v>136</v>
      </c>
      <c r="B13" s="120">
        <v>0.3</v>
      </c>
      <c r="C13" s="120">
        <v>0.4</v>
      </c>
      <c r="D13" s="306">
        <v>0.5</v>
      </c>
      <c r="E13" s="120">
        <v>0.6</v>
      </c>
      <c r="F13" s="306">
        <v>0.6</v>
      </c>
      <c r="G13" s="120">
        <v>4.7</v>
      </c>
      <c r="H13" s="120">
        <v>4.9000000000000004</v>
      </c>
      <c r="I13" s="120">
        <v>11.1</v>
      </c>
      <c r="J13" s="120">
        <v>5.5</v>
      </c>
      <c r="K13" s="120">
        <v>8.4</v>
      </c>
      <c r="L13" s="120">
        <v>1.4</v>
      </c>
      <c r="N13" s="182"/>
    </row>
    <row r="14" spans="1:14" x14ac:dyDescent="0.25">
      <c r="A14" s="14" t="s">
        <v>137</v>
      </c>
      <c r="B14" s="120">
        <v>0.2</v>
      </c>
      <c r="C14" s="120">
        <v>2.1</v>
      </c>
      <c r="D14" s="306">
        <v>0.8</v>
      </c>
      <c r="E14" s="120">
        <v>0.6</v>
      </c>
      <c r="F14" s="306">
        <v>0.7</v>
      </c>
      <c r="G14" s="120">
        <v>0.2</v>
      </c>
      <c r="H14" s="120">
        <v>0.9</v>
      </c>
      <c r="I14" s="120">
        <v>2.9</v>
      </c>
      <c r="J14" s="120">
        <v>1.4</v>
      </c>
      <c r="K14" s="120">
        <v>0.4</v>
      </c>
      <c r="L14" s="120">
        <v>1.4</v>
      </c>
    </row>
    <row r="15" spans="1:14" x14ac:dyDescent="0.25">
      <c r="A15" s="14" t="s">
        <v>138</v>
      </c>
      <c r="B15" s="120">
        <v>0.1</v>
      </c>
      <c r="C15" s="120">
        <v>0</v>
      </c>
      <c r="D15" s="306">
        <v>0.1</v>
      </c>
      <c r="E15" s="120">
        <v>0</v>
      </c>
      <c r="F15" s="306">
        <v>0.2</v>
      </c>
      <c r="G15" s="120">
        <v>0</v>
      </c>
      <c r="H15" s="120">
        <v>0</v>
      </c>
      <c r="I15" s="120">
        <v>0</v>
      </c>
      <c r="J15" s="120">
        <v>0</v>
      </c>
      <c r="K15" s="120">
        <v>0</v>
      </c>
      <c r="L15" s="120">
        <v>0</v>
      </c>
    </row>
    <row r="16" spans="1:14" x14ac:dyDescent="0.25">
      <c r="A16" s="14" t="s">
        <v>139</v>
      </c>
      <c r="B16" s="120">
        <v>0</v>
      </c>
      <c r="C16" s="120">
        <v>0.1</v>
      </c>
      <c r="D16" s="306">
        <v>0.1</v>
      </c>
      <c r="E16" s="120">
        <v>36.4</v>
      </c>
      <c r="F16" s="306">
        <v>39.5</v>
      </c>
      <c r="G16" s="120">
        <v>0.1</v>
      </c>
      <c r="H16" s="120">
        <v>6.5</v>
      </c>
      <c r="I16" s="120">
        <v>6</v>
      </c>
      <c r="J16" s="120">
        <v>6.2</v>
      </c>
      <c r="K16" s="120">
        <v>17.399999999999999</v>
      </c>
      <c r="L16" s="120">
        <v>27.7</v>
      </c>
    </row>
    <row r="17" spans="1:14" x14ac:dyDescent="0.25">
      <c r="A17" s="58" t="s">
        <v>140</v>
      </c>
      <c r="B17" s="131">
        <v>62</v>
      </c>
      <c r="C17" s="131">
        <v>95.8</v>
      </c>
      <c r="D17" s="307">
        <v>140.80000000000001</v>
      </c>
      <c r="E17" s="131">
        <v>173.7</v>
      </c>
      <c r="F17" s="307">
        <v>202.3</v>
      </c>
      <c r="G17" s="131">
        <v>217.69999999999996</v>
      </c>
      <c r="H17" s="131">
        <v>283.89999999999998</v>
      </c>
      <c r="I17" s="131">
        <v>349.5</v>
      </c>
      <c r="J17" s="131">
        <v>384.89999999999992</v>
      </c>
      <c r="K17" s="131">
        <v>393.39999999999986</v>
      </c>
      <c r="L17" s="131">
        <v>414.89999999999992</v>
      </c>
      <c r="N17" s="182"/>
    </row>
    <row r="18" spans="1:14" ht="6" customHeight="1" x14ac:dyDescent="0.25">
      <c r="A18" s="14"/>
      <c r="B18" s="120"/>
      <c r="C18" s="120"/>
      <c r="D18" s="306"/>
      <c r="E18" s="120"/>
      <c r="F18" s="306"/>
      <c r="G18" s="120"/>
      <c r="H18" s="120"/>
      <c r="I18" s="120"/>
      <c r="J18" s="120"/>
      <c r="K18" s="120"/>
      <c r="L18" s="120"/>
    </row>
    <row r="19" spans="1:14" x14ac:dyDescent="0.25">
      <c r="A19" s="14" t="s">
        <v>141</v>
      </c>
      <c r="B19" s="120">
        <v>49.1</v>
      </c>
      <c r="C19" s="120">
        <v>51.9</v>
      </c>
      <c r="D19" s="306">
        <v>48.6</v>
      </c>
      <c r="E19" s="120">
        <v>50.8</v>
      </c>
      <c r="F19" s="306">
        <v>37.700000000000003</v>
      </c>
      <c r="G19" s="120">
        <v>83.2</v>
      </c>
      <c r="H19" s="120">
        <v>40.799999999999997</v>
      </c>
      <c r="I19" s="120">
        <v>305</v>
      </c>
      <c r="J19" s="120">
        <v>301.60000000000002</v>
      </c>
      <c r="K19" s="120">
        <v>295.60000000000002</v>
      </c>
      <c r="L19" s="120">
        <v>287.39999999999998</v>
      </c>
      <c r="M19" s="154"/>
      <c r="N19" s="182"/>
    </row>
    <row r="20" spans="1:14" x14ac:dyDescent="0.25">
      <c r="A20" s="14" t="s">
        <v>142</v>
      </c>
      <c r="B20" s="120">
        <v>0</v>
      </c>
      <c r="C20" s="120">
        <v>0</v>
      </c>
      <c r="D20" s="120">
        <v>0</v>
      </c>
      <c r="E20" s="120">
        <v>0</v>
      </c>
      <c r="F20" s="120">
        <v>0</v>
      </c>
      <c r="G20" s="120">
        <v>1.1000000000000001</v>
      </c>
      <c r="H20" s="120">
        <v>1.1000000000000001</v>
      </c>
      <c r="I20" s="120">
        <v>6.9</v>
      </c>
      <c r="J20" s="120">
        <v>5.6</v>
      </c>
      <c r="K20" s="120">
        <v>0</v>
      </c>
      <c r="L20" s="120">
        <v>0</v>
      </c>
      <c r="M20" s="154"/>
    </row>
    <row r="21" spans="1:14" x14ac:dyDescent="0.25">
      <c r="A21" s="14" t="s">
        <v>143</v>
      </c>
      <c r="B21" s="120">
        <v>27.8</v>
      </c>
      <c r="C21" s="120">
        <v>25.4</v>
      </c>
      <c r="D21" s="306">
        <v>26.7</v>
      </c>
      <c r="E21" s="120">
        <v>41.5</v>
      </c>
      <c r="F21" s="306">
        <v>46.8</v>
      </c>
      <c r="G21" s="120">
        <v>50.9</v>
      </c>
      <c r="H21" s="120">
        <v>102.7</v>
      </c>
      <c r="I21" s="120">
        <v>93.8</v>
      </c>
      <c r="J21" s="120">
        <v>119.6</v>
      </c>
      <c r="K21" s="120">
        <v>131.19999999999999</v>
      </c>
      <c r="L21" s="120">
        <v>111</v>
      </c>
      <c r="N21" s="182"/>
    </row>
    <row r="22" spans="1:14" x14ac:dyDescent="0.25">
      <c r="A22" s="58" t="s">
        <v>144</v>
      </c>
      <c r="B22" s="131">
        <v>76.900000000000006</v>
      </c>
      <c r="C22" s="131">
        <v>77.3</v>
      </c>
      <c r="D22" s="307">
        <v>75.3</v>
      </c>
      <c r="E22" s="131">
        <v>92.3</v>
      </c>
      <c r="F22" s="307">
        <v>84.5</v>
      </c>
      <c r="G22" s="131">
        <v>135.19999999999999</v>
      </c>
      <c r="H22" s="131">
        <v>144.6</v>
      </c>
      <c r="I22" s="131">
        <v>405.7</v>
      </c>
      <c r="J22" s="131">
        <v>426.8</v>
      </c>
      <c r="K22" s="131">
        <v>426.8</v>
      </c>
      <c r="L22" s="131">
        <v>398.4</v>
      </c>
    </row>
    <row r="23" spans="1:14" ht="9" customHeight="1" x14ac:dyDescent="0.25">
      <c r="A23" s="59"/>
      <c r="B23" s="308"/>
      <c r="C23" s="308"/>
      <c r="D23" s="309"/>
      <c r="E23" s="308"/>
      <c r="F23" s="309"/>
      <c r="G23" s="308"/>
      <c r="H23" s="308"/>
      <c r="I23" s="308"/>
      <c r="J23" s="308"/>
      <c r="K23" s="308"/>
      <c r="L23" s="308"/>
    </row>
    <row r="24" spans="1:14" ht="15.75" thickBot="1" x14ac:dyDescent="0.3">
      <c r="A24" s="60" t="s">
        <v>145</v>
      </c>
      <c r="B24" s="310">
        <v>138.9</v>
      </c>
      <c r="C24" s="310">
        <v>173.1</v>
      </c>
      <c r="D24" s="311">
        <v>216.1</v>
      </c>
      <c r="E24" s="310">
        <v>266</v>
      </c>
      <c r="F24" s="311">
        <v>286.8</v>
      </c>
      <c r="G24" s="310">
        <v>352.9</v>
      </c>
      <c r="H24" s="310">
        <v>428.5</v>
      </c>
      <c r="I24" s="310">
        <v>755.2</v>
      </c>
      <c r="J24" s="310">
        <v>811.69999999999993</v>
      </c>
      <c r="K24" s="310">
        <v>820.19999999999982</v>
      </c>
      <c r="L24" s="310">
        <v>813.3</v>
      </c>
    </row>
    <row r="25" spans="1:14" x14ac:dyDescent="0.25">
      <c r="A25" s="14"/>
      <c r="B25" s="120"/>
      <c r="C25" s="120"/>
      <c r="D25" s="306"/>
      <c r="E25" s="120"/>
      <c r="F25" s="306"/>
      <c r="G25" s="120"/>
      <c r="H25" s="120"/>
      <c r="I25" s="120"/>
      <c r="J25" s="120"/>
      <c r="K25" s="120"/>
      <c r="L25" s="120"/>
    </row>
    <row r="26" spans="1:14" x14ac:dyDescent="0.25">
      <c r="A26" s="14" t="s">
        <v>146</v>
      </c>
      <c r="B26" s="120">
        <v>2.9</v>
      </c>
      <c r="C26" s="120">
        <v>6.9839190000000002</v>
      </c>
      <c r="D26" s="306">
        <v>34.5</v>
      </c>
      <c r="E26" s="120">
        <v>27.6</v>
      </c>
      <c r="F26" s="306">
        <v>51.6</v>
      </c>
      <c r="G26" s="120">
        <v>17.8</v>
      </c>
      <c r="H26" s="120">
        <v>32.9</v>
      </c>
      <c r="I26" s="120">
        <v>20.3</v>
      </c>
      <c r="J26" s="120">
        <v>12.9</v>
      </c>
      <c r="K26" s="120">
        <v>14.2</v>
      </c>
      <c r="L26" s="120">
        <v>14.4</v>
      </c>
      <c r="N26" s="182"/>
    </row>
    <row r="27" spans="1:14" x14ac:dyDescent="0.25">
      <c r="A27" s="14" t="s">
        <v>147</v>
      </c>
      <c r="B27" s="120">
        <v>0</v>
      </c>
      <c r="C27" s="120">
        <v>0</v>
      </c>
      <c r="D27" s="306">
        <v>65.599999999999994</v>
      </c>
      <c r="E27" s="120">
        <v>0</v>
      </c>
      <c r="F27" s="120">
        <v>0</v>
      </c>
      <c r="G27" s="120">
        <v>0</v>
      </c>
      <c r="H27" s="120">
        <v>0</v>
      </c>
      <c r="I27" s="120">
        <v>0</v>
      </c>
      <c r="J27" s="120">
        <v>0</v>
      </c>
      <c r="K27" s="120">
        <v>0</v>
      </c>
      <c r="L27" s="120">
        <v>0</v>
      </c>
      <c r="N27" s="182"/>
    </row>
    <row r="28" spans="1:14" x14ac:dyDescent="0.25">
      <c r="A28" s="14" t="s">
        <v>148</v>
      </c>
      <c r="B28" s="120">
        <v>17.5</v>
      </c>
      <c r="C28" s="120">
        <v>25.2</v>
      </c>
      <c r="D28" s="306">
        <v>36.1</v>
      </c>
      <c r="E28" s="120">
        <v>40.1</v>
      </c>
      <c r="F28" s="312">
        <v>43</v>
      </c>
      <c r="G28" s="120">
        <v>102.2</v>
      </c>
      <c r="H28" s="120">
        <v>118.5</v>
      </c>
      <c r="I28" s="120">
        <v>157.6</v>
      </c>
      <c r="J28" s="120">
        <v>157.30000000000001</v>
      </c>
      <c r="K28" s="120">
        <v>153.1</v>
      </c>
      <c r="L28" s="120">
        <v>156.19999999999999</v>
      </c>
      <c r="N28" s="182"/>
    </row>
    <row r="29" spans="1:14" x14ac:dyDescent="0.25">
      <c r="A29" s="14" t="s">
        <v>149</v>
      </c>
      <c r="B29" s="120">
        <v>6.6</v>
      </c>
      <c r="C29" s="120">
        <v>6</v>
      </c>
      <c r="D29" s="306">
        <v>10.6</v>
      </c>
      <c r="E29" s="120">
        <v>43.7</v>
      </c>
      <c r="F29" s="306">
        <v>48.2</v>
      </c>
      <c r="G29" s="120">
        <v>10.7</v>
      </c>
      <c r="H29" s="120">
        <v>11</v>
      </c>
      <c r="I29" s="120">
        <v>12.5</v>
      </c>
      <c r="J29" s="120">
        <v>10.699999999999994</v>
      </c>
      <c r="K29" s="120">
        <v>22.1</v>
      </c>
      <c r="L29" s="120">
        <v>25.9</v>
      </c>
      <c r="N29" s="182"/>
    </row>
    <row r="30" spans="1:14" x14ac:dyDescent="0.25">
      <c r="A30" s="58" t="s">
        <v>150</v>
      </c>
      <c r="B30" s="131">
        <v>27</v>
      </c>
      <c r="C30" s="131">
        <v>38.200000000000003</v>
      </c>
      <c r="D30" s="307">
        <v>146.80000000000001</v>
      </c>
      <c r="E30" s="131">
        <v>111.4</v>
      </c>
      <c r="F30" s="307">
        <v>142.80000000000001</v>
      </c>
      <c r="G30" s="131">
        <v>130.70000000000002</v>
      </c>
      <c r="H30" s="131">
        <v>162.4</v>
      </c>
      <c r="I30" s="131">
        <v>190.4</v>
      </c>
      <c r="J30" s="131">
        <v>180.9</v>
      </c>
      <c r="K30" s="131">
        <v>189.4</v>
      </c>
      <c r="L30" s="131">
        <v>196.5</v>
      </c>
      <c r="N30" s="182"/>
    </row>
    <row r="31" spans="1:14" ht="6" customHeight="1" x14ac:dyDescent="0.25">
      <c r="A31" s="14"/>
      <c r="B31" s="120"/>
      <c r="C31" s="120">
        <v>0</v>
      </c>
      <c r="D31" s="306"/>
      <c r="E31" s="120"/>
      <c r="F31" s="306"/>
      <c r="G31" s="120"/>
      <c r="H31" s="120"/>
      <c r="I31" s="120"/>
      <c r="J31" s="120"/>
      <c r="K31" s="120"/>
      <c r="L31" s="120"/>
      <c r="N31" s="182"/>
    </row>
    <row r="32" spans="1:14" ht="15" customHeight="1" x14ac:dyDescent="0.25">
      <c r="A32" s="14" t="s">
        <v>147</v>
      </c>
      <c r="B32" s="120">
        <v>16.5</v>
      </c>
      <c r="C32" s="120">
        <v>0</v>
      </c>
      <c r="D32" s="120">
        <v>0</v>
      </c>
      <c r="E32" s="120">
        <v>36.6</v>
      </c>
      <c r="F32" s="120">
        <v>0</v>
      </c>
      <c r="G32" s="120">
        <v>0</v>
      </c>
      <c r="H32" s="120">
        <v>0</v>
      </c>
      <c r="I32" s="120">
        <v>0</v>
      </c>
      <c r="J32" s="120">
        <v>0</v>
      </c>
      <c r="K32" s="120">
        <v>0</v>
      </c>
      <c r="L32" s="120">
        <v>0</v>
      </c>
      <c r="N32" s="182"/>
    </row>
    <row r="33" spans="1:14" x14ac:dyDescent="0.25">
      <c r="A33" s="14" t="s">
        <v>151</v>
      </c>
      <c r="B33" s="120">
        <v>6.9</v>
      </c>
      <c r="C33" s="120">
        <v>7.4296759999999997</v>
      </c>
      <c r="D33" s="306">
        <v>10.9</v>
      </c>
      <c r="E33" s="120">
        <v>22.7</v>
      </c>
      <c r="F33" s="306">
        <v>20.100000000000001</v>
      </c>
      <c r="G33" s="120">
        <v>28.4</v>
      </c>
      <c r="H33" s="120">
        <v>14.7</v>
      </c>
      <c r="I33" s="120">
        <v>32</v>
      </c>
      <c r="J33" s="120">
        <v>65.3</v>
      </c>
      <c r="K33" s="120">
        <v>77.8</v>
      </c>
      <c r="L33" s="120">
        <v>88.1</v>
      </c>
      <c r="N33" s="182"/>
    </row>
    <row r="34" spans="1:14" x14ac:dyDescent="0.25">
      <c r="A34" s="14" t="s">
        <v>152</v>
      </c>
      <c r="B34" s="120">
        <v>18.5</v>
      </c>
      <c r="C34" s="120">
        <v>16.399999999999999</v>
      </c>
      <c r="D34" s="306">
        <v>16.7</v>
      </c>
      <c r="E34" s="120">
        <v>30.9</v>
      </c>
      <c r="F34" s="306">
        <v>35.6</v>
      </c>
      <c r="G34" s="120">
        <v>38.700000000000003</v>
      </c>
      <c r="H34" s="120">
        <v>41.6</v>
      </c>
      <c r="I34" s="120">
        <v>48</v>
      </c>
      <c r="J34" s="120">
        <v>68.900000000000006</v>
      </c>
      <c r="K34" s="120">
        <v>73.400000000000006</v>
      </c>
      <c r="L34" s="120">
        <v>67.3</v>
      </c>
      <c r="N34" s="182"/>
    </row>
    <row r="35" spans="1:14" x14ac:dyDescent="0.25">
      <c r="A35" s="14" t="s">
        <v>153</v>
      </c>
      <c r="B35" s="120">
        <v>1</v>
      </c>
      <c r="C35" s="120">
        <v>1.0500039999999999</v>
      </c>
      <c r="D35" s="306">
        <v>2.5</v>
      </c>
      <c r="E35" s="120">
        <v>2.8</v>
      </c>
      <c r="F35" s="306">
        <v>3.1</v>
      </c>
      <c r="G35" s="120">
        <v>4.5</v>
      </c>
      <c r="H35" s="120">
        <v>5.7</v>
      </c>
      <c r="I35" s="120">
        <v>6.3</v>
      </c>
      <c r="J35" s="120">
        <v>4.2000000000000028</v>
      </c>
      <c r="K35" s="120">
        <v>5.7000000000000028</v>
      </c>
      <c r="L35" s="120">
        <v>4.0999999999999996</v>
      </c>
      <c r="N35" s="182"/>
    </row>
    <row r="36" spans="1:14" x14ac:dyDescent="0.25">
      <c r="A36" s="58" t="s">
        <v>154</v>
      </c>
      <c r="B36" s="131">
        <v>42.9</v>
      </c>
      <c r="C36" s="131">
        <v>24.9</v>
      </c>
      <c r="D36" s="307">
        <v>30.1</v>
      </c>
      <c r="E36" s="131">
        <v>93</v>
      </c>
      <c r="F36" s="307">
        <v>58.8</v>
      </c>
      <c r="G36" s="131">
        <v>71.600000000000009</v>
      </c>
      <c r="H36" s="131">
        <v>62</v>
      </c>
      <c r="I36" s="131">
        <v>86.3</v>
      </c>
      <c r="J36" s="131">
        <v>138.4</v>
      </c>
      <c r="K36" s="131">
        <v>156.9</v>
      </c>
      <c r="L36" s="131">
        <v>159.49999999999997</v>
      </c>
      <c r="N36" s="182"/>
    </row>
    <row r="37" spans="1:14" ht="6" customHeight="1" x14ac:dyDescent="0.25">
      <c r="A37" s="14"/>
      <c r="B37" s="120"/>
      <c r="C37" s="120"/>
      <c r="D37" s="306"/>
      <c r="E37" s="120"/>
      <c r="F37" s="306"/>
      <c r="G37" s="120"/>
      <c r="H37" s="120"/>
      <c r="I37" s="120"/>
      <c r="J37" s="120"/>
      <c r="K37" s="120"/>
      <c r="L37" s="120"/>
      <c r="N37" s="182"/>
    </row>
    <row r="38" spans="1:14" x14ac:dyDescent="0.25">
      <c r="A38" s="58" t="s">
        <v>155</v>
      </c>
      <c r="B38" s="131">
        <v>69.900000000000006</v>
      </c>
      <c r="C38" s="131">
        <v>63.1</v>
      </c>
      <c r="D38" s="307">
        <v>176.9</v>
      </c>
      <c r="E38" s="131">
        <v>204.4</v>
      </c>
      <c r="F38" s="307">
        <v>201.6</v>
      </c>
      <c r="G38" s="131">
        <v>202.3</v>
      </c>
      <c r="H38" s="131">
        <v>224.4</v>
      </c>
      <c r="I38" s="131">
        <v>276.7</v>
      </c>
      <c r="J38" s="131">
        <v>319.3</v>
      </c>
      <c r="K38" s="131">
        <v>346.3</v>
      </c>
      <c r="L38" s="131">
        <v>356</v>
      </c>
      <c r="N38" s="182"/>
    </row>
    <row r="39" spans="1:14" ht="9" customHeight="1" x14ac:dyDescent="0.25">
      <c r="A39" s="14"/>
      <c r="B39" s="120"/>
      <c r="C39" s="120"/>
      <c r="D39" s="306"/>
      <c r="E39" s="120"/>
      <c r="F39" s="306"/>
      <c r="G39" s="120"/>
      <c r="H39" s="120"/>
      <c r="I39" s="120"/>
      <c r="J39" s="120"/>
      <c r="K39" s="120"/>
      <c r="L39" s="120"/>
      <c r="N39" s="182"/>
    </row>
    <row r="40" spans="1:14" x14ac:dyDescent="0.25">
      <c r="A40" s="14" t="s">
        <v>156</v>
      </c>
      <c r="B40" s="120">
        <v>53.9</v>
      </c>
      <c r="C40" s="120">
        <v>53.262324999999997</v>
      </c>
      <c r="D40" s="120">
        <v>8</v>
      </c>
      <c r="E40" s="120">
        <v>8</v>
      </c>
      <c r="F40" s="306">
        <v>8</v>
      </c>
      <c r="G40" s="120">
        <v>8</v>
      </c>
      <c r="H40" s="120">
        <v>8</v>
      </c>
      <c r="I40" s="120">
        <v>8</v>
      </c>
      <c r="J40" s="120">
        <v>8</v>
      </c>
      <c r="K40" s="120">
        <v>8</v>
      </c>
      <c r="L40" s="120">
        <v>8</v>
      </c>
      <c r="N40" s="182"/>
    </row>
    <row r="41" spans="1:14" x14ac:dyDescent="0.25">
      <c r="A41" s="14" t="s">
        <v>157</v>
      </c>
      <c r="B41" s="303">
        <v>-0.1</v>
      </c>
      <c r="C41" s="303">
        <v>-1.0813889999999999</v>
      </c>
      <c r="D41" s="303">
        <v>-1.5</v>
      </c>
      <c r="E41" s="303">
        <v>-5.3</v>
      </c>
      <c r="F41" s="303">
        <v>-6.2</v>
      </c>
      <c r="G41" s="303">
        <v>-13.8</v>
      </c>
      <c r="H41" s="303">
        <v>-13.7</v>
      </c>
      <c r="I41" s="303">
        <v>-23.3</v>
      </c>
      <c r="J41" s="303">
        <v>-24.2</v>
      </c>
      <c r="K41" s="303">
        <v>-35.200000000000003</v>
      </c>
      <c r="L41" s="303">
        <v>-46.1</v>
      </c>
      <c r="N41" s="182"/>
    </row>
    <row r="42" spans="1:14" x14ac:dyDescent="0.25">
      <c r="A42" s="14" t="s">
        <v>158</v>
      </c>
      <c r="B42" s="120">
        <v>15.2</v>
      </c>
      <c r="C42" s="120">
        <v>57.8</v>
      </c>
      <c r="D42" s="120">
        <v>32.700000000000003</v>
      </c>
      <c r="E42" s="120">
        <v>58.9</v>
      </c>
      <c r="F42" s="306">
        <v>83.4</v>
      </c>
      <c r="G42" s="120">
        <v>156.4</v>
      </c>
      <c r="H42" s="120">
        <v>209.8</v>
      </c>
      <c r="I42" s="120">
        <v>493.8</v>
      </c>
      <c r="J42" s="120">
        <v>508.59999999999997</v>
      </c>
      <c r="K42" s="120">
        <v>501.1</v>
      </c>
      <c r="L42" s="120">
        <v>495.4</v>
      </c>
      <c r="N42" s="182"/>
    </row>
    <row r="43" spans="1:14" x14ac:dyDescent="0.25">
      <c r="A43" s="58" t="s">
        <v>159</v>
      </c>
      <c r="B43" s="131">
        <v>69</v>
      </c>
      <c r="C43" s="131">
        <v>110</v>
      </c>
      <c r="D43" s="131">
        <v>39.200000000000003</v>
      </c>
      <c r="E43" s="131">
        <v>61.6</v>
      </c>
      <c r="F43" s="307">
        <v>85.2</v>
      </c>
      <c r="G43" s="131">
        <v>150.59999999999997</v>
      </c>
      <c r="H43" s="131">
        <v>204.1</v>
      </c>
      <c r="I43" s="131">
        <v>478.5</v>
      </c>
      <c r="J43" s="131">
        <v>492.4</v>
      </c>
      <c r="K43" s="131">
        <v>473.9</v>
      </c>
      <c r="L43" s="131">
        <v>457.29999999999995</v>
      </c>
      <c r="N43" s="182"/>
    </row>
    <row r="44" spans="1:14" ht="9" customHeight="1" x14ac:dyDescent="0.25">
      <c r="A44" s="14"/>
      <c r="B44" s="120"/>
      <c r="C44" s="120"/>
      <c r="D44" s="120"/>
      <c r="E44" s="120"/>
      <c r="F44" s="306"/>
      <c r="G44" s="120"/>
      <c r="H44" s="120"/>
      <c r="I44" s="120"/>
      <c r="J44" s="120"/>
      <c r="K44" s="120"/>
      <c r="L44" s="120"/>
      <c r="N44" s="182"/>
    </row>
    <row r="45" spans="1:14" ht="15.75" thickBot="1" x14ac:dyDescent="0.3">
      <c r="A45" s="60" t="s">
        <v>160</v>
      </c>
      <c r="B45" s="310">
        <v>138.9</v>
      </c>
      <c r="C45" s="310">
        <v>173.1</v>
      </c>
      <c r="D45" s="310">
        <v>216.1</v>
      </c>
      <c r="E45" s="310">
        <v>266</v>
      </c>
      <c r="F45" s="311">
        <v>286.8</v>
      </c>
      <c r="G45" s="310">
        <v>352.9</v>
      </c>
      <c r="H45" s="310">
        <v>428.5</v>
      </c>
      <c r="I45" s="310">
        <v>755.2</v>
      </c>
      <c r="J45" s="310">
        <v>811.7</v>
      </c>
      <c r="K45" s="310">
        <v>820.19999999999993</v>
      </c>
      <c r="L45" s="310">
        <v>813.3</v>
      </c>
      <c r="N45" s="182"/>
    </row>
    <row r="46" spans="1:14" x14ac:dyDescent="0.25">
      <c r="A46" s="14"/>
      <c r="B46" s="120"/>
      <c r="C46" s="120"/>
      <c r="D46" s="120"/>
      <c r="E46" s="120"/>
      <c r="F46" s="306"/>
      <c r="G46" s="120"/>
      <c r="H46" s="120"/>
      <c r="I46" s="120"/>
      <c r="J46" s="120"/>
      <c r="K46" s="120"/>
      <c r="L46" s="120"/>
      <c r="N46" s="182"/>
    </row>
    <row r="47" spans="1:14" x14ac:dyDescent="0.25">
      <c r="A47" s="15" t="s">
        <v>161</v>
      </c>
      <c r="B47" s="48">
        <v>19.899999999999999</v>
      </c>
      <c r="C47" s="313">
        <v>58.5</v>
      </c>
      <c r="D47" s="314">
        <v>-7.3</v>
      </c>
      <c r="E47" s="314">
        <v>11.5</v>
      </c>
      <c r="F47" s="314">
        <v>47.9</v>
      </c>
      <c r="G47" s="314">
        <v>68.7</v>
      </c>
      <c r="H47" s="314">
        <v>164.3</v>
      </c>
      <c r="I47" s="314">
        <v>174.2</v>
      </c>
      <c r="J47" s="314">
        <v>196.2</v>
      </c>
      <c r="K47" s="314">
        <v>188.7</v>
      </c>
      <c r="L47" s="314">
        <v>178.3</v>
      </c>
    </row>
    <row r="48" spans="1:14" x14ac:dyDescent="0.25">
      <c r="A48" s="9"/>
      <c r="B48" s="9"/>
      <c r="C48" s="9"/>
      <c r="D48" s="9"/>
      <c r="E48" s="9"/>
      <c r="F48" s="9"/>
      <c r="G48" s="9"/>
      <c r="H48" s="9"/>
      <c r="I48" s="9"/>
      <c r="J48" s="9"/>
      <c r="K48" s="9"/>
      <c r="L48" s="9"/>
    </row>
    <row r="49" spans="2:12" x14ac:dyDescent="0.25">
      <c r="B49" s="145"/>
      <c r="C49" s="145"/>
      <c r="E49" s="145"/>
      <c r="G49" s="145"/>
      <c r="H49" s="145"/>
      <c r="I49" s="145"/>
      <c r="J49" s="145"/>
      <c r="K49" s="145"/>
      <c r="L49" s="145"/>
    </row>
    <row r="51" spans="2:12" x14ac:dyDescent="0.25">
      <c r="B51" s="146"/>
      <c r="C51" s="146"/>
      <c r="E51" s="146"/>
      <c r="G51" s="146"/>
      <c r="H51" s="146"/>
      <c r="I51" s="146"/>
      <c r="J51" s="146"/>
      <c r="K51" s="146"/>
      <c r="L51" s="146"/>
    </row>
  </sheetData>
  <phoneticPr fontId="8" type="noConversion"/>
  <hyperlinks>
    <hyperlink ref="A1" location="'Table of contents'!A1" display="GROUP BALANCE SHEET" xr:uid="{00000000-0004-0000-0500-000000000000}"/>
  </hyperlinks>
  <pageMargins left="0.55118110236220474" right="0.55118110236220474" top="0.78740157480314965" bottom="0.78740157480314965" header="0.51181102362204722" footer="0.51181102362204722"/>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87"/>
  <sheetViews>
    <sheetView showGridLines="0" topLeftCell="A7" zoomScale="80" zoomScaleNormal="80" workbookViewId="0">
      <selection activeCell="N67" sqref="N67"/>
    </sheetView>
  </sheetViews>
  <sheetFormatPr defaultRowHeight="15" x14ac:dyDescent="0.25"/>
  <cols>
    <col min="1" max="1" width="78.28515625" customWidth="1"/>
    <col min="2" max="7" width="12.28515625" customWidth="1"/>
    <col min="8" max="8" width="2.85546875" customWidth="1"/>
  </cols>
  <sheetData>
    <row r="1" spans="1:8" s="9" customFormat="1" ht="23.25" x14ac:dyDescent="0.35">
      <c r="A1" s="51" t="s">
        <v>162</v>
      </c>
      <c r="B1" s="51"/>
      <c r="C1" s="51"/>
      <c r="D1" s="51"/>
      <c r="E1" s="51"/>
      <c r="F1" s="132"/>
      <c r="G1" s="132"/>
      <c r="H1" s="51"/>
    </row>
    <row r="4" spans="1:8" s="34" customFormat="1" ht="12.75" x14ac:dyDescent="0.2">
      <c r="A4" s="127"/>
      <c r="B4" s="2" t="s">
        <v>17</v>
      </c>
      <c r="C4" s="315" t="s">
        <v>18</v>
      </c>
      <c r="D4" s="24" t="s">
        <v>21</v>
      </c>
      <c r="E4" s="24" t="s">
        <v>24</v>
      </c>
      <c r="F4" s="24" t="s">
        <v>27</v>
      </c>
      <c r="G4" s="24" t="s">
        <v>30</v>
      </c>
      <c r="H4" s="2"/>
    </row>
    <row r="5" spans="1:8" s="65" customFormat="1" ht="12" thickBot="1" x14ac:dyDescent="0.25">
      <c r="F5" s="67"/>
      <c r="G5" s="67"/>
      <c r="H5" s="66"/>
    </row>
    <row r="6" spans="1:8" s="9" customFormat="1" ht="3.75" customHeight="1" x14ac:dyDescent="0.2">
      <c r="A6" s="61"/>
      <c r="B6" s="61"/>
      <c r="C6" s="61"/>
      <c r="D6" s="61"/>
      <c r="E6" s="61"/>
      <c r="F6" s="44"/>
      <c r="G6" s="44"/>
      <c r="H6" s="49"/>
    </row>
    <row r="7" spans="1:8" s="9" customFormat="1" ht="12.75" x14ac:dyDescent="0.2">
      <c r="A7" s="9" t="s">
        <v>132</v>
      </c>
    </row>
    <row r="8" spans="1:8" ht="3.75" customHeight="1" thickBot="1" x14ac:dyDescent="0.3">
      <c r="A8" s="45"/>
      <c r="B8" s="45"/>
      <c r="C8" s="45"/>
      <c r="D8" s="45"/>
      <c r="E8" s="45"/>
      <c r="F8" s="46"/>
      <c r="G8" s="46"/>
      <c r="H8" s="212"/>
    </row>
    <row r="9" spans="1:8" s="9" customFormat="1" ht="3.75" customHeight="1" x14ac:dyDescent="0.2">
      <c r="F9" s="30"/>
      <c r="G9" s="30"/>
      <c r="H9" s="48"/>
    </row>
    <row r="10" spans="1:8" s="9" customFormat="1" ht="12.75" x14ac:dyDescent="0.2">
      <c r="A10" s="128" t="s">
        <v>60</v>
      </c>
      <c r="B10" s="242">
        <v>-40.700000000000003</v>
      </c>
      <c r="C10" s="316">
        <v>-70.900000000000006</v>
      </c>
      <c r="D10" s="117">
        <v>-82.1</v>
      </c>
      <c r="E10" s="117">
        <v>-290.00000000000006</v>
      </c>
      <c r="F10" s="117">
        <v>-23.300000000000018</v>
      </c>
      <c r="G10" s="117">
        <v>-388.4</v>
      </c>
      <c r="H10" s="116"/>
    </row>
    <row r="11" spans="1:8" s="9" customFormat="1" ht="12.75" x14ac:dyDescent="0.2">
      <c r="A11" s="16"/>
      <c r="B11" s="16"/>
      <c r="C11" s="246"/>
      <c r="D11" s="100"/>
      <c r="E11" s="100"/>
      <c r="F11" s="100"/>
      <c r="G11" s="100"/>
      <c r="H11" s="114"/>
    </row>
    <row r="12" spans="1:8" s="9" customFormat="1" ht="12.75" x14ac:dyDescent="0.2">
      <c r="A12" s="17" t="s">
        <v>163</v>
      </c>
      <c r="B12" s="17"/>
      <c r="C12" s="246"/>
      <c r="D12" s="100"/>
      <c r="E12" s="100"/>
      <c r="F12" s="100"/>
      <c r="G12" s="100"/>
      <c r="H12" s="114"/>
    </row>
    <row r="13" spans="1:8" s="9" customFormat="1" ht="6" customHeight="1" x14ac:dyDescent="0.2">
      <c r="A13" s="18"/>
      <c r="B13" s="18"/>
      <c r="C13" s="317"/>
      <c r="D13" s="100"/>
      <c r="E13" s="100"/>
      <c r="F13" s="100"/>
      <c r="G13" s="100"/>
      <c r="H13" s="114"/>
    </row>
    <row r="14" spans="1:8" s="9" customFormat="1" ht="12.75" x14ac:dyDescent="0.2">
      <c r="A14" s="19" t="s">
        <v>164</v>
      </c>
      <c r="B14" s="19"/>
      <c r="C14" s="246"/>
      <c r="D14" s="100"/>
      <c r="E14" s="100"/>
      <c r="F14" s="100"/>
      <c r="G14" s="100"/>
      <c r="H14" s="114"/>
    </row>
    <row r="15" spans="1:8" s="9" customFormat="1" ht="12.75" x14ac:dyDescent="0.2">
      <c r="A15" s="20" t="s">
        <v>165</v>
      </c>
      <c r="B15" s="250"/>
      <c r="C15" s="246">
        <v>-5.4</v>
      </c>
      <c r="D15" s="100">
        <v>26.3</v>
      </c>
      <c r="E15" s="100">
        <v>223.5</v>
      </c>
      <c r="F15" s="100">
        <v>0.3</v>
      </c>
      <c r="G15" s="100">
        <v>401.2</v>
      </c>
      <c r="H15" s="114"/>
    </row>
    <row r="16" spans="1:8" s="9" customFormat="1" ht="12.75" x14ac:dyDescent="0.2">
      <c r="A16" s="129" t="s">
        <v>166</v>
      </c>
      <c r="B16" s="249"/>
      <c r="C16" s="246">
        <v>13.8</v>
      </c>
      <c r="D16" s="100">
        <v>16.5</v>
      </c>
      <c r="E16" s="100">
        <v>18</v>
      </c>
      <c r="F16" s="100">
        <v>20.2</v>
      </c>
      <c r="G16" s="100">
        <v>28.9</v>
      </c>
      <c r="H16" s="114"/>
    </row>
    <row r="17" spans="1:8" s="9" customFormat="1" ht="12.75" x14ac:dyDescent="0.2">
      <c r="A17" s="20" t="s">
        <v>167</v>
      </c>
      <c r="B17" s="249"/>
      <c r="C17" s="246">
        <v>3</v>
      </c>
      <c r="D17" s="100">
        <v>2.6</v>
      </c>
      <c r="E17" s="100">
        <v>6.9</v>
      </c>
      <c r="F17" s="100">
        <v>9.4</v>
      </c>
      <c r="G17" s="100">
        <v>11.1</v>
      </c>
      <c r="H17" s="114"/>
    </row>
    <row r="18" spans="1:8" s="9" customFormat="1" ht="12.75" x14ac:dyDescent="0.2">
      <c r="A18" s="20" t="s">
        <v>168</v>
      </c>
      <c r="B18" s="250"/>
      <c r="C18" s="246">
        <v>0</v>
      </c>
      <c r="D18" s="100">
        <v>0</v>
      </c>
      <c r="E18" s="100">
        <v>0</v>
      </c>
      <c r="F18" s="100">
        <v>0.4</v>
      </c>
      <c r="G18" s="100">
        <v>-1</v>
      </c>
      <c r="H18" s="114"/>
    </row>
    <row r="19" spans="1:8" s="9" customFormat="1" ht="12.75" x14ac:dyDescent="0.2">
      <c r="A19" s="20" t="s">
        <v>288</v>
      </c>
      <c r="B19" s="250"/>
      <c r="C19" s="246">
        <v>1.6</v>
      </c>
      <c r="D19" s="100">
        <v>0</v>
      </c>
      <c r="E19" s="100">
        <v>0</v>
      </c>
      <c r="F19" s="100">
        <v>0</v>
      </c>
      <c r="G19" s="100">
        <v>0</v>
      </c>
      <c r="H19" s="114"/>
    </row>
    <row r="20" spans="1:8" s="9" customFormat="1" ht="6" customHeight="1" x14ac:dyDescent="0.2">
      <c r="A20" s="18"/>
      <c r="B20" s="18"/>
      <c r="C20" s="317"/>
      <c r="D20" s="100"/>
      <c r="E20" s="100"/>
      <c r="F20" s="100"/>
      <c r="G20" s="100"/>
      <c r="H20" s="114"/>
    </row>
    <row r="21" spans="1:8" s="9" customFormat="1" ht="12.75" x14ac:dyDescent="0.2">
      <c r="A21" s="19" t="s">
        <v>169</v>
      </c>
      <c r="B21" s="19"/>
      <c r="C21" s="246"/>
      <c r="D21" s="100"/>
      <c r="E21" s="100"/>
      <c r="F21" s="100"/>
      <c r="G21" s="100"/>
      <c r="H21" s="114"/>
    </row>
    <row r="22" spans="1:8" s="9" customFormat="1" ht="12.75" customHeight="1" x14ac:dyDescent="0.2">
      <c r="A22" s="20" t="s">
        <v>170</v>
      </c>
      <c r="B22" s="244"/>
      <c r="C22" s="246">
        <v>0.2</v>
      </c>
      <c r="D22" s="100">
        <v>4.4000000000000004</v>
      </c>
      <c r="E22" s="100">
        <v>7.4</v>
      </c>
      <c r="F22" s="100">
        <v>49.4</v>
      </c>
      <c r="G22" s="100">
        <v>21</v>
      </c>
      <c r="H22" s="114"/>
    </row>
    <row r="23" spans="1:8" s="9" customFormat="1" ht="12.75" customHeight="1" x14ac:dyDescent="0.2">
      <c r="A23" s="20" t="s">
        <v>171</v>
      </c>
      <c r="B23" s="244"/>
      <c r="C23" s="246">
        <v>1.5</v>
      </c>
      <c r="D23" s="100">
        <v>1.8</v>
      </c>
      <c r="E23" s="100">
        <v>8.6</v>
      </c>
      <c r="F23" s="100">
        <v>-7.2</v>
      </c>
      <c r="G23" s="100">
        <v>-0.4</v>
      </c>
      <c r="H23" s="114"/>
    </row>
    <row r="24" spans="1:8" s="9" customFormat="1" ht="12.75" customHeight="1" x14ac:dyDescent="0.2">
      <c r="A24" s="20" t="s">
        <v>172</v>
      </c>
      <c r="B24" s="244"/>
      <c r="C24" s="246">
        <v>-0.2</v>
      </c>
      <c r="D24" s="100">
        <v>10.5</v>
      </c>
      <c r="E24" s="100">
        <v>30.6</v>
      </c>
      <c r="F24" s="100">
        <v>-20.2</v>
      </c>
      <c r="G24" s="100">
        <v>24</v>
      </c>
      <c r="H24" s="114"/>
    </row>
    <row r="25" spans="1:8" s="9" customFormat="1" ht="12.75" customHeight="1" x14ac:dyDescent="0.2">
      <c r="A25" s="20" t="s">
        <v>173</v>
      </c>
      <c r="B25" s="244"/>
      <c r="C25" s="246">
        <v>-2</v>
      </c>
      <c r="D25" s="100">
        <v>2.4</v>
      </c>
      <c r="E25" s="100">
        <v>-9.1</v>
      </c>
      <c r="F25" s="100">
        <v>12.7</v>
      </c>
      <c r="G25" s="100">
        <v>-1.6</v>
      </c>
      <c r="H25" s="114"/>
    </row>
    <row r="26" spans="1:8" s="9" customFormat="1" ht="12.75" customHeight="1" x14ac:dyDescent="0.2">
      <c r="A26" s="20" t="s">
        <v>174</v>
      </c>
      <c r="B26" s="244"/>
      <c r="C26" s="246">
        <v>-0.2</v>
      </c>
      <c r="D26" s="100">
        <v>-24.9</v>
      </c>
      <c r="E26" s="100">
        <v>-38.200000000000003</v>
      </c>
      <c r="F26" s="100">
        <v>9.6999999999999993</v>
      </c>
      <c r="G26" s="100">
        <v>-42.1</v>
      </c>
      <c r="H26" s="114"/>
    </row>
    <row r="27" spans="1:8" s="9" customFormat="1" ht="12.75" customHeight="1" x14ac:dyDescent="0.2">
      <c r="A27" s="20" t="s">
        <v>175</v>
      </c>
      <c r="B27" s="244"/>
      <c r="C27" s="246">
        <v>1.4</v>
      </c>
      <c r="D27" s="100">
        <v>6.6</v>
      </c>
      <c r="E27" s="100">
        <v>-9.1</v>
      </c>
      <c r="F27" s="100">
        <v>-39.6</v>
      </c>
      <c r="G27" s="100">
        <v>-48.7</v>
      </c>
      <c r="H27" s="114"/>
    </row>
    <row r="28" spans="1:8" s="9" customFormat="1" ht="6" customHeight="1" x14ac:dyDescent="0.2">
      <c r="A28" s="18"/>
      <c r="B28" s="18"/>
      <c r="C28" s="246"/>
      <c r="D28" s="100"/>
      <c r="E28" s="100"/>
      <c r="F28" s="100"/>
      <c r="G28" s="100"/>
      <c r="H28" s="114"/>
    </row>
    <row r="29" spans="1:8" s="9" customFormat="1" ht="12.75" customHeight="1" x14ac:dyDescent="0.2">
      <c r="A29" s="18" t="s">
        <v>176</v>
      </c>
      <c r="B29" s="245"/>
      <c r="C29" s="246">
        <v>-1.5</v>
      </c>
      <c r="D29" s="100">
        <v>-1.8</v>
      </c>
      <c r="E29" s="100">
        <v>-4.7</v>
      </c>
      <c r="F29" s="100">
        <v>-3.2</v>
      </c>
      <c r="G29" s="100">
        <v>-5.4</v>
      </c>
      <c r="H29" s="114"/>
    </row>
    <row r="30" spans="1:8" s="9" customFormat="1" ht="12.75" customHeight="1" x14ac:dyDescent="0.2">
      <c r="A30" s="18" t="s">
        <v>177</v>
      </c>
      <c r="B30" s="245"/>
      <c r="C30" s="246">
        <v>-13.9</v>
      </c>
      <c r="D30" s="100">
        <v>-14.4</v>
      </c>
      <c r="E30" s="100">
        <v>-15.9</v>
      </c>
      <c r="F30" s="100">
        <v>-13.1</v>
      </c>
      <c r="G30" s="100">
        <v>-11.1</v>
      </c>
      <c r="H30" s="114"/>
    </row>
    <row r="31" spans="1:8" s="9" customFormat="1" ht="12.75" customHeight="1" x14ac:dyDescent="0.2">
      <c r="A31" s="18" t="s">
        <v>178</v>
      </c>
      <c r="B31" s="250"/>
      <c r="C31" s="246">
        <v>0</v>
      </c>
      <c r="D31" s="100">
        <v>0</v>
      </c>
      <c r="E31" s="100">
        <v>-11.3</v>
      </c>
      <c r="F31" s="100">
        <v>0</v>
      </c>
      <c r="G31" s="100">
        <v>0</v>
      </c>
      <c r="H31" s="114"/>
    </row>
    <row r="32" spans="1:8" s="9" customFormat="1" ht="6" customHeight="1" x14ac:dyDescent="0.2">
      <c r="A32" s="18"/>
      <c r="B32" s="18"/>
      <c r="C32" s="317"/>
      <c r="D32" s="100"/>
      <c r="E32" s="100"/>
      <c r="F32" s="100"/>
      <c r="G32" s="100"/>
      <c r="H32" s="114"/>
    </row>
    <row r="33" spans="1:8" s="9" customFormat="1" ht="12.75" x14ac:dyDescent="0.2">
      <c r="A33" s="19" t="s">
        <v>179</v>
      </c>
      <c r="B33" s="244"/>
      <c r="C33" s="246">
        <v>0.7</v>
      </c>
      <c r="D33" s="100">
        <v>1.6</v>
      </c>
      <c r="E33" s="100">
        <v>1.5</v>
      </c>
      <c r="F33" s="100">
        <v>5.8</v>
      </c>
      <c r="G33" s="100">
        <v>10.199999999999999</v>
      </c>
      <c r="H33" s="114"/>
    </row>
    <row r="34" spans="1:8" s="9" customFormat="1" ht="12.75" x14ac:dyDescent="0.2">
      <c r="A34" s="19" t="s">
        <v>180</v>
      </c>
      <c r="B34" s="244"/>
      <c r="C34" s="246">
        <v>-0.8</v>
      </c>
      <c r="D34" s="100">
        <v>1.3</v>
      </c>
      <c r="E34" s="100">
        <v>0.2</v>
      </c>
      <c r="F34" s="100">
        <v>0.6</v>
      </c>
      <c r="G34" s="100">
        <v>0.1</v>
      </c>
      <c r="H34" s="114"/>
    </row>
    <row r="35" spans="1:8" s="9" customFormat="1" ht="12.75" x14ac:dyDescent="0.2">
      <c r="A35" s="19" t="s">
        <v>181</v>
      </c>
      <c r="B35" s="244"/>
      <c r="C35" s="246">
        <v>1.3</v>
      </c>
      <c r="D35" s="100">
        <v>0.4</v>
      </c>
      <c r="E35" s="100">
        <v>23.8</v>
      </c>
      <c r="F35" s="100">
        <v>8.1</v>
      </c>
      <c r="G35" s="100">
        <v>-9.1</v>
      </c>
      <c r="H35" s="114"/>
    </row>
    <row r="36" spans="1:8" s="9" customFormat="1" ht="12.75" x14ac:dyDescent="0.2">
      <c r="A36" s="21" t="s">
        <v>182</v>
      </c>
      <c r="B36" s="243"/>
      <c r="C36" s="246">
        <v>-0.5</v>
      </c>
      <c r="D36" s="100">
        <v>-0.7</v>
      </c>
      <c r="E36" s="100">
        <v>-3.4</v>
      </c>
      <c r="F36" s="100">
        <v>-2.6</v>
      </c>
      <c r="G36" s="100">
        <v>-1.3</v>
      </c>
      <c r="H36" s="114"/>
    </row>
    <row r="37" spans="1:8" x14ac:dyDescent="0.25">
      <c r="A37" s="39" t="s">
        <v>183</v>
      </c>
      <c r="B37" s="241">
        <v>-33.200000000000003</v>
      </c>
      <c r="C37" s="318">
        <v>-68.099999999999994</v>
      </c>
      <c r="D37" s="119">
        <v>-49.5</v>
      </c>
      <c r="E37" s="119">
        <v>-63.3</v>
      </c>
      <c r="F37" s="119">
        <v>5.7999999999999776</v>
      </c>
      <c r="G37" s="119">
        <v>1.3</v>
      </c>
      <c r="H37" s="118"/>
    </row>
    <row r="38" spans="1:8" s="9" customFormat="1" ht="12.75" x14ac:dyDescent="0.2">
      <c r="A38" s="16"/>
      <c r="B38" s="16"/>
      <c r="C38" s="16"/>
      <c r="D38" s="16"/>
      <c r="E38" s="121"/>
      <c r="F38" s="121"/>
      <c r="G38" s="121"/>
      <c r="H38" s="120"/>
    </row>
    <row r="39" spans="1:8" s="9" customFormat="1" ht="12.75" x14ac:dyDescent="0.2">
      <c r="A39" s="87" t="s">
        <v>184</v>
      </c>
      <c r="B39" s="250"/>
      <c r="C39" s="248">
        <v>0</v>
      </c>
      <c r="D39" s="121">
        <v>0</v>
      </c>
      <c r="E39" s="121">
        <v>0</v>
      </c>
      <c r="F39" s="121">
        <v>-4.9000000000000004</v>
      </c>
      <c r="G39" s="121">
        <v>-9.6999999999999993</v>
      </c>
      <c r="H39" s="120"/>
    </row>
    <row r="40" spans="1:8" s="9" customFormat="1" ht="12.75" x14ac:dyDescent="0.2">
      <c r="A40" s="320" t="s">
        <v>290</v>
      </c>
      <c r="B40" s="250"/>
      <c r="C40" s="248">
        <v>-12.2</v>
      </c>
      <c r="D40" s="121">
        <v>0</v>
      </c>
      <c r="E40" s="121">
        <v>0</v>
      </c>
      <c r="F40" s="121">
        <v>0</v>
      </c>
      <c r="G40" s="121">
        <v>0</v>
      </c>
      <c r="H40" s="120"/>
    </row>
    <row r="41" spans="1:8" s="9" customFormat="1" ht="12.75" x14ac:dyDescent="0.2">
      <c r="A41" s="320" t="s">
        <v>289</v>
      </c>
      <c r="B41" s="250"/>
      <c r="C41" s="248">
        <v>-5.2</v>
      </c>
      <c r="D41" s="121">
        <v>0</v>
      </c>
      <c r="E41" s="121">
        <v>0</v>
      </c>
      <c r="F41" s="121">
        <v>0</v>
      </c>
      <c r="G41" s="121">
        <v>0</v>
      </c>
      <c r="H41" s="120"/>
    </row>
    <row r="42" spans="1:8" s="9" customFormat="1" ht="12.75" x14ac:dyDescent="0.2">
      <c r="A42" s="22" t="s">
        <v>185</v>
      </c>
      <c r="B42" s="249"/>
      <c r="C42" s="248">
        <v>-7.6</v>
      </c>
      <c r="D42" s="121">
        <v>-2.8</v>
      </c>
      <c r="E42" s="121">
        <v>-14.1</v>
      </c>
      <c r="F42" s="121">
        <v>-20.7</v>
      </c>
      <c r="G42" s="121">
        <v>-19.2</v>
      </c>
      <c r="H42" s="120"/>
    </row>
    <row r="43" spans="1:8" s="9" customFormat="1" ht="12.75" x14ac:dyDescent="0.2">
      <c r="A43" s="21" t="s">
        <v>186</v>
      </c>
      <c r="B43" s="250"/>
      <c r="C43" s="248">
        <v>0</v>
      </c>
      <c r="D43" s="121">
        <v>0</v>
      </c>
      <c r="E43" s="121">
        <v>0</v>
      </c>
      <c r="F43" s="121">
        <v>2.1</v>
      </c>
      <c r="G43" s="121">
        <v>0.1</v>
      </c>
      <c r="H43" s="120"/>
    </row>
    <row r="44" spans="1:8" x14ac:dyDescent="0.25">
      <c r="A44" s="39" t="s">
        <v>187</v>
      </c>
      <c r="B44" s="241">
        <v>-1.1000000000000001</v>
      </c>
      <c r="C44" s="318">
        <v>-25</v>
      </c>
      <c r="D44" s="119">
        <v>-2.8</v>
      </c>
      <c r="E44" s="119">
        <v>-14.1</v>
      </c>
      <c r="F44" s="119">
        <v>-23.5</v>
      </c>
      <c r="G44" s="119">
        <v>-28.799999999999997</v>
      </c>
      <c r="H44" s="118"/>
    </row>
    <row r="45" spans="1:8" s="9" customFormat="1" ht="12.75" x14ac:dyDescent="0.2">
      <c r="A45" s="16"/>
      <c r="B45" s="16"/>
      <c r="C45" s="248"/>
      <c r="D45" s="121"/>
      <c r="E45" s="121"/>
      <c r="F45" s="121"/>
      <c r="G45" s="121"/>
      <c r="H45" s="120"/>
    </row>
    <row r="46" spans="1:8" s="9" customFormat="1" ht="12.75" x14ac:dyDescent="0.2">
      <c r="A46" s="16" t="s">
        <v>188</v>
      </c>
      <c r="B46" s="245"/>
      <c r="C46" s="248">
        <v>45.5</v>
      </c>
      <c r="D46" s="121">
        <v>36</v>
      </c>
      <c r="E46" s="121">
        <v>0</v>
      </c>
      <c r="F46" s="121">
        <v>0</v>
      </c>
      <c r="G46" s="121">
        <v>0</v>
      </c>
      <c r="H46" s="120"/>
    </row>
    <row r="47" spans="1:8" s="9" customFormat="1" ht="12.75" x14ac:dyDescent="0.2">
      <c r="A47" s="321" t="s">
        <v>291</v>
      </c>
      <c r="B47" s="245"/>
      <c r="C47" s="248">
        <v>-12.5</v>
      </c>
      <c r="D47" s="121">
        <v>0</v>
      </c>
      <c r="E47" s="121">
        <v>0</v>
      </c>
      <c r="F47" s="121">
        <v>0</v>
      </c>
      <c r="G47" s="121">
        <v>0</v>
      </c>
      <c r="H47" s="120"/>
    </row>
    <row r="48" spans="1:8" s="9" customFormat="1" ht="12.75" x14ac:dyDescent="0.2">
      <c r="A48" s="19" t="s">
        <v>189</v>
      </c>
      <c r="B48" s="247"/>
      <c r="C48" s="246">
        <v>-4.4000000000000004</v>
      </c>
      <c r="D48" s="100">
        <v>-2.2999999999999998</v>
      </c>
      <c r="E48" s="100">
        <v>-2.1</v>
      </c>
      <c r="F48" s="100">
        <v>-1.6</v>
      </c>
      <c r="G48" s="100">
        <v>-2.6</v>
      </c>
      <c r="H48" s="114"/>
    </row>
    <row r="49" spans="1:8" s="9" customFormat="1" ht="12.75" x14ac:dyDescent="0.2">
      <c r="A49" s="322" t="s">
        <v>292</v>
      </c>
      <c r="B49" s="247"/>
      <c r="C49" s="246">
        <v>29.1</v>
      </c>
      <c r="D49" s="100"/>
      <c r="E49" s="100"/>
      <c r="F49" s="100"/>
      <c r="G49" s="100"/>
      <c r="H49" s="114"/>
    </row>
    <row r="50" spans="1:8" s="9" customFormat="1" ht="12.75" x14ac:dyDescent="0.2">
      <c r="A50" s="19" t="s">
        <v>190</v>
      </c>
      <c r="B50" s="247"/>
      <c r="C50" s="248">
        <v>-1.3</v>
      </c>
      <c r="D50" s="121">
        <v>-0.3</v>
      </c>
      <c r="E50" s="121">
        <v>-3.9</v>
      </c>
      <c r="F50" s="121">
        <v>-6.7</v>
      </c>
      <c r="G50" s="121">
        <v>-3.5</v>
      </c>
      <c r="H50" s="120"/>
    </row>
    <row r="51" spans="1:8" s="9" customFormat="1" ht="12.75" x14ac:dyDescent="0.2">
      <c r="A51" s="19" t="s">
        <v>191</v>
      </c>
      <c r="B51" s="244"/>
      <c r="C51" s="248">
        <v>-6</v>
      </c>
      <c r="D51" s="121">
        <v>-5.7</v>
      </c>
      <c r="E51" s="121">
        <v>-9.1999999999999993</v>
      </c>
      <c r="F51" s="121">
        <v>-8.4</v>
      </c>
      <c r="G51" s="121">
        <v>-5.8</v>
      </c>
      <c r="H51" s="120"/>
    </row>
    <row r="52" spans="1:8" s="9" customFormat="1" ht="12.75" x14ac:dyDescent="0.2">
      <c r="A52" s="19" t="s">
        <v>192</v>
      </c>
      <c r="B52" s="244"/>
      <c r="C52" s="248">
        <v>-0.6</v>
      </c>
      <c r="D52" s="121">
        <v>-0.7</v>
      </c>
      <c r="E52" s="121">
        <v>-0.8</v>
      </c>
      <c r="F52" s="121">
        <v>-1.2</v>
      </c>
      <c r="G52" s="121">
        <v>-1.3</v>
      </c>
      <c r="H52" s="120"/>
    </row>
    <row r="53" spans="1:8" x14ac:dyDescent="0.25">
      <c r="A53" s="39" t="s">
        <v>193</v>
      </c>
      <c r="B53" s="39">
        <v>13.3</v>
      </c>
      <c r="C53" s="318">
        <v>49.8</v>
      </c>
      <c r="D53" s="119">
        <v>27</v>
      </c>
      <c r="E53" s="119">
        <v>-13.9</v>
      </c>
      <c r="F53" s="119">
        <v>-16.3</v>
      </c>
      <c r="G53" s="119">
        <v>-10.6</v>
      </c>
      <c r="H53" s="118"/>
    </row>
    <row r="54" spans="1:8" s="9" customFormat="1" ht="12.75" x14ac:dyDescent="0.2">
      <c r="A54" s="16"/>
      <c r="B54" s="16"/>
      <c r="C54" s="248"/>
      <c r="D54" s="121"/>
      <c r="E54" s="121"/>
      <c r="F54" s="121"/>
      <c r="G54" s="121"/>
      <c r="H54" s="120"/>
    </row>
    <row r="55" spans="1:8" s="9" customFormat="1" ht="12.75" x14ac:dyDescent="0.2">
      <c r="A55" s="21" t="s">
        <v>194</v>
      </c>
      <c r="B55" s="243">
        <v>-1.7</v>
      </c>
      <c r="C55" s="248">
        <v>-0.2</v>
      </c>
      <c r="D55" s="121">
        <v>-4</v>
      </c>
      <c r="E55" s="121">
        <v>-5.6</v>
      </c>
      <c r="F55" s="121">
        <v>-2.1</v>
      </c>
      <c r="G55" s="121">
        <v>-6.8</v>
      </c>
      <c r="H55" s="120"/>
    </row>
    <row r="56" spans="1:8" x14ac:dyDescent="0.25">
      <c r="A56" s="39" t="s">
        <v>195</v>
      </c>
      <c r="B56" s="241">
        <v>-22.7</v>
      </c>
      <c r="C56" s="318">
        <v>-43.5</v>
      </c>
      <c r="D56" s="119">
        <v>-29.3</v>
      </c>
      <c r="E56" s="119">
        <v>-96.900000000000063</v>
      </c>
      <c r="F56" s="119">
        <v>-36.10000000000003</v>
      </c>
      <c r="G56" s="119">
        <v>-44.899999999999991</v>
      </c>
      <c r="H56" s="118"/>
    </row>
    <row r="57" spans="1:8" x14ac:dyDescent="0.25">
      <c r="A57" s="170" t="s">
        <v>196</v>
      </c>
      <c r="B57" s="170"/>
      <c r="C57" s="319">
        <v>0</v>
      </c>
      <c r="D57" s="171">
        <v>-21.4</v>
      </c>
      <c r="E57" s="171">
        <v>0</v>
      </c>
      <c r="F57" s="171">
        <v>0</v>
      </c>
      <c r="G57" s="171">
        <v>0</v>
      </c>
      <c r="H57" s="172"/>
    </row>
    <row r="58" spans="1:8" x14ac:dyDescent="0.25">
      <c r="A58" s="323" t="s">
        <v>293</v>
      </c>
      <c r="B58" s="323"/>
      <c r="C58" s="319">
        <v>21.4</v>
      </c>
      <c r="D58" s="319">
        <v>0</v>
      </c>
      <c r="E58" s="319">
        <v>0</v>
      </c>
      <c r="F58" s="319">
        <v>0</v>
      </c>
      <c r="G58" s="319">
        <v>0</v>
      </c>
      <c r="H58" s="324"/>
    </row>
    <row r="59" spans="1:8" s="9" customFormat="1" ht="12.75" x14ac:dyDescent="0.2">
      <c r="A59" s="16"/>
      <c r="B59" s="16"/>
      <c r="C59" s="248"/>
      <c r="D59" s="121"/>
      <c r="E59" s="121"/>
      <c r="F59" s="121"/>
      <c r="G59" s="121"/>
      <c r="H59" s="120"/>
    </row>
    <row r="60" spans="1:8" s="9" customFormat="1" ht="12.75" x14ac:dyDescent="0.2">
      <c r="A60" s="21" t="s">
        <v>197</v>
      </c>
      <c r="B60" s="120">
        <v>65.099999999999994</v>
      </c>
      <c r="C60" s="248">
        <v>87.2</v>
      </c>
      <c r="D60" s="121">
        <v>137.9</v>
      </c>
      <c r="E60" s="121">
        <v>234.8</v>
      </c>
      <c r="F60" s="121">
        <v>270.90000000000003</v>
      </c>
      <c r="G60" s="121">
        <v>315.80000000000024</v>
      </c>
      <c r="H60" s="120"/>
    </row>
    <row r="61" spans="1:8" x14ac:dyDescent="0.25">
      <c r="A61" s="39" t="s">
        <v>198</v>
      </c>
      <c r="B61" s="131">
        <v>42.4</v>
      </c>
      <c r="C61" s="318">
        <v>65.099999999999994</v>
      </c>
      <c r="D61" s="119">
        <v>87.2</v>
      </c>
      <c r="E61" s="119">
        <v>137.89999999999995</v>
      </c>
      <c r="F61" s="119">
        <v>234.8</v>
      </c>
      <c r="G61" s="119">
        <v>270.90000000000026</v>
      </c>
      <c r="H61" s="118"/>
    </row>
    <row r="62" spans="1:8" s="9" customFormat="1" ht="6" customHeight="1" x14ac:dyDescent="0.2">
      <c r="F62" s="130"/>
      <c r="G62" s="130"/>
    </row>
    <row r="63" spans="1:8" s="9" customFormat="1" ht="12.75" x14ac:dyDescent="0.2"/>
    <row r="64" spans="1:8" s="9" customFormat="1" ht="12.75" customHeight="1" x14ac:dyDescent="0.2">
      <c r="A64" s="292" t="s">
        <v>199</v>
      </c>
      <c r="B64" s="292"/>
      <c r="C64" s="292"/>
      <c r="D64" s="292"/>
      <c r="E64" s="292"/>
      <c r="F64" s="292"/>
      <c r="G64" s="292"/>
      <c r="H64" s="292"/>
    </row>
    <row r="65" s="9" customFormat="1" ht="12.75" x14ac:dyDescent="0.2"/>
    <row r="66" s="9" customFormat="1" ht="12.75" x14ac:dyDescent="0.2"/>
    <row r="67" s="9" customFormat="1" ht="12.75" x14ac:dyDescent="0.2"/>
    <row r="68" s="9" customFormat="1" ht="12.75" x14ac:dyDescent="0.2"/>
    <row r="69" s="9" customFormat="1" ht="12.75" x14ac:dyDescent="0.2"/>
    <row r="70" s="9" customFormat="1" ht="12.75" x14ac:dyDescent="0.2"/>
    <row r="71" s="9" customFormat="1" ht="12.75" x14ac:dyDescent="0.2"/>
    <row r="72" s="9" customFormat="1" ht="12.75" x14ac:dyDescent="0.2"/>
    <row r="73" s="9" customFormat="1" ht="12.75" x14ac:dyDescent="0.2"/>
    <row r="74" s="9" customFormat="1" ht="12.75" x14ac:dyDescent="0.2"/>
    <row r="75" s="9" customFormat="1" ht="12.75" x14ac:dyDescent="0.2"/>
    <row r="76" s="9" customFormat="1" ht="12.75" x14ac:dyDescent="0.2"/>
    <row r="77" s="9" customFormat="1" ht="12.75" x14ac:dyDescent="0.2"/>
    <row r="78" s="9" customFormat="1" ht="12.75" x14ac:dyDescent="0.2"/>
    <row r="79" s="9" customFormat="1" ht="12.75" x14ac:dyDescent="0.2"/>
    <row r="80" s="9" customFormat="1" ht="12.75" x14ac:dyDescent="0.2"/>
    <row r="81" s="9" customFormat="1" ht="12.75" x14ac:dyDescent="0.2"/>
    <row r="82" s="9" customFormat="1" ht="12.75" x14ac:dyDescent="0.2"/>
    <row r="83" s="9" customFormat="1" ht="12.75" x14ac:dyDescent="0.2"/>
    <row r="84" s="9" customFormat="1" ht="12.75" x14ac:dyDescent="0.2"/>
    <row r="85" s="9" customFormat="1" ht="12.75" x14ac:dyDescent="0.2"/>
    <row r="86" s="9" customFormat="1" ht="12.75" x14ac:dyDescent="0.2"/>
    <row r="87" s="9" customFormat="1" ht="12.75" x14ac:dyDescent="0.2"/>
  </sheetData>
  <hyperlinks>
    <hyperlink ref="A1" location="'Table of contents'!A1" display="GROUP CASH FLOW STATEMENT" xr:uid="{00000000-0004-0000-0600-000000000000}"/>
  </hyperlinks>
  <pageMargins left="0.55118110236220474" right="0.55118110236220474" top="0.78740157480314965" bottom="0.78740157480314965" header="0.51181102362204722" footer="0.51181102362204722"/>
  <pageSetup paperSize="9" scale="6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88"/>
  <sheetViews>
    <sheetView showGridLines="0" topLeftCell="A3" zoomScale="85" zoomScaleNormal="85" workbookViewId="0">
      <pane ySplit="6" topLeftCell="A52" activePane="bottomLeft" state="frozen"/>
      <selection activeCell="A3" sqref="A3"/>
      <selection pane="bottomLeft" activeCell="K96" sqref="K96"/>
    </sheetView>
  </sheetViews>
  <sheetFormatPr defaultRowHeight="15" x14ac:dyDescent="0.25"/>
  <cols>
    <col min="1" max="1" width="2.28515625" customWidth="1"/>
    <col min="2" max="2" width="28.5703125" customWidth="1"/>
    <col min="3" max="4" width="15" customWidth="1"/>
    <col min="5" max="5" width="1.7109375" customWidth="1"/>
    <col min="6" max="6" width="15" customWidth="1"/>
    <col min="7" max="7" width="2.5703125" customWidth="1"/>
    <col min="8" max="8" width="9.7109375" customWidth="1"/>
  </cols>
  <sheetData>
    <row r="1" spans="2:10" ht="23.25" x14ac:dyDescent="0.35">
      <c r="B1" s="51" t="s">
        <v>200</v>
      </c>
    </row>
    <row r="4" spans="2:10" ht="39" x14ac:dyDescent="0.25">
      <c r="B4" s="127"/>
      <c r="C4" s="4" t="s">
        <v>201</v>
      </c>
      <c r="D4" s="12" t="s">
        <v>202</v>
      </c>
      <c r="E4" s="12"/>
      <c r="F4" s="12" t="s">
        <v>203</v>
      </c>
      <c r="G4" s="176">
        <v>2</v>
      </c>
    </row>
    <row r="5" spans="2:10" ht="15.75" thickBot="1" x14ac:dyDescent="0.3">
      <c r="B5" s="127"/>
      <c r="C5" s="227"/>
      <c r="D5" s="227"/>
      <c r="E5" s="227"/>
      <c r="F5" s="227"/>
      <c r="G5" s="127"/>
    </row>
    <row r="6" spans="2:10" ht="3.75" customHeight="1" x14ac:dyDescent="0.25">
      <c r="B6" s="75"/>
      <c r="C6" s="77"/>
      <c r="D6" s="77"/>
      <c r="E6" s="77"/>
      <c r="F6" s="77"/>
      <c r="G6" s="127"/>
    </row>
    <row r="7" spans="2:10" s="9" customFormat="1" ht="12.75" x14ac:dyDescent="0.2">
      <c r="B7" s="9" t="s">
        <v>204</v>
      </c>
      <c r="C7" s="62"/>
      <c r="D7" s="62"/>
      <c r="E7" s="62"/>
      <c r="F7" s="62"/>
    </row>
    <row r="8" spans="2:10" ht="3.75" customHeight="1" thickBot="1" x14ac:dyDescent="0.3">
      <c r="B8" s="78"/>
      <c r="C8" s="79"/>
      <c r="D8" s="79"/>
      <c r="E8" s="79"/>
      <c r="F8" s="79"/>
      <c r="G8" s="127"/>
    </row>
    <row r="9" spans="2:10" x14ac:dyDescent="0.25">
      <c r="B9" s="127"/>
      <c r="C9" s="227"/>
      <c r="D9" s="227"/>
      <c r="E9" s="227"/>
      <c r="F9" s="227"/>
      <c r="G9" s="127"/>
    </row>
    <row r="10" spans="2:10" ht="3.75" customHeight="1" x14ac:dyDescent="0.25">
      <c r="B10" s="127"/>
      <c r="C10" s="122"/>
      <c r="D10" s="122"/>
      <c r="E10" s="122"/>
      <c r="F10" s="122"/>
      <c r="G10" s="127"/>
    </row>
    <row r="11" spans="2:10" ht="3.75" customHeight="1" x14ac:dyDescent="0.25">
      <c r="B11" s="127"/>
      <c r="C11" s="122"/>
      <c r="D11" s="122"/>
      <c r="E11" s="122"/>
      <c r="F11" s="122"/>
      <c r="G11" s="127"/>
    </row>
    <row r="12" spans="2:10" x14ac:dyDescent="0.25">
      <c r="B12" s="39" t="s">
        <v>205</v>
      </c>
      <c r="C12" s="178">
        <f>D12+F12</f>
        <v>118.10000000000002</v>
      </c>
      <c r="D12" s="131">
        <v>34.200000000000003</v>
      </c>
      <c r="E12" s="162">
        <v>1</v>
      </c>
      <c r="F12" s="115">
        <v>83.90000000000002</v>
      </c>
      <c r="G12" s="127"/>
      <c r="I12" s="74"/>
      <c r="J12" s="74"/>
    </row>
    <row r="13" spans="2:10" ht="3.75" customHeight="1" x14ac:dyDescent="0.25">
      <c r="B13" s="80"/>
      <c r="C13" s="177"/>
      <c r="D13" s="177"/>
      <c r="E13" s="122"/>
      <c r="F13" s="122"/>
      <c r="G13" s="127"/>
    </row>
    <row r="14" spans="2:10" x14ac:dyDescent="0.25">
      <c r="B14" s="9" t="s">
        <v>206</v>
      </c>
      <c r="C14" s="177">
        <v>-5.0999999999999996</v>
      </c>
      <c r="D14" s="177">
        <v>-2.1</v>
      </c>
      <c r="E14" s="122"/>
      <c r="F14" s="122">
        <v>-3</v>
      </c>
      <c r="G14" s="127"/>
    </row>
    <row r="15" spans="2:10" x14ac:dyDescent="0.25">
      <c r="B15" s="9" t="s">
        <v>207</v>
      </c>
      <c r="C15" s="177">
        <v>-0.4</v>
      </c>
      <c r="D15" s="177">
        <v>-0.4</v>
      </c>
      <c r="E15" s="122"/>
      <c r="F15" s="122">
        <v>0</v>
      </c>
      <c r="G15" s="127"/>
    </row>
    <row r="16" spans="2:10" x14ac:dyDescent="0.25">
      <c r="B16" s="9" t="s">
        <v>208</v>
      </c>
      <c r="C16" s="177">
        <v>9.3999999999999986</v>
      </c>
      <c r="D16" s="177">
        <v>3.8</v>
      </c>
      <c r="E16" s="122"/>
      <c r="F16" s="122">
        <v>5.6</v>
      </c>
      <c r="G16" s="127"/>
    </row>
    <row r="17" spans="2:10" x14ac:dyDescent="0.25">
      <c r="B17" s="9" t="s">
        <v>209</v>
      </c>
      <c r="C17" s="177">
        <v>-1.3</v>
      </c>
      <c r="D17" s="177">
        <v>-0.9</v>
      </c>
      <c r="E17" s="122"/>
      <c r="F17" s="122">
        <v>-0.4</v>
      </c>
      <c r="G17" s="127"/>
    </row>
    <row r="18" spans="2:10" ht="3.75" customHeight="1" x14ac:dyDescent="0.25">
      <c r="B18" s="127"/>
      <c r="C18" s="177"/>
      <c r="D18" s="177"/>
      <c r="E18" s="122"/>
      <c r="F18" s="122"/>
      <c r="G18" s="127"/>
    </row>
    <row r="19" spans="2:10" x14ac:dyDescent="0.25">
      <c r="B19" s="39" t="s">
        <v>210</v>
      </c>
      <c r="C19" s="178">
        <f>D19+F19</f>
        <v>120.70000000000002</v>
      </c>
      <c r="D19" s="131">
        <v>34.6</v>
      </c>
      <c r="E19" s="162">
        <v>1</v>
      </c>
      <c r="F19" s="115">
        <v>86.100000000000009</v>
      </c>
      <c r="G19" s="127"/>
      <c r="I19" s="74"/>
      <c r="J19" s="74"/>
    </row>
    <row r="20" spans="2:10" ht="3.75" customHeight="1" x14ac:dyDescent="0.25">
      <c r="B20" s="80"/>
      <c r="C20" s="177"/>
      <c r="D20" s="177"/>
      <c r="E20" s="122"/>
      <c r="F20" s="122"/>
      <c r="G20" s="127"/>
    </row>
    <row r="21" spans="2:10" x14ac:dyDescent="0.25">
      <c r="B21" s="9" t="s">
        <v>206</v>
      </c>
      <c r="C21" s="177">
        <v>-1.4000000000000001</v>
      </c>
      <c r="D21" s="177">
        <v>-2.2000000000000002</v>
      </c>
      <c r="E21" s="122"/>
      <c r="F21" s="122">
        <v>0.8</v>
      </c>
      <c r="G21" s="127"/>
    </row>
    <row r="22" spans="2:10" x14ac:dyDescent="0.25">
      <c r="B22" s="9" t="s">
        <v>211</v>
      </c>
      <c r="C22" s="177">
        <v>0.4</v>
      </c>
      <c r="D22" s="177">
        <v>0.4</v>
      </c>
      <c r="E22" s="122"/>
      <c r="F22" s="122">
        <v>0</v>
      </c>
      <c r="G22" s="127"/>
    </row>
    <row r="23" spans="2:10" x14ac:dyDescent="0.25">
      <c r="B23" s="9" t="s">
        <v>212</v>
      </c>
      <c r="C23" s="177">
        <v>-0.8</v>
      </c>
      <c r="D23" s="177">
        <v>-0.8</v>
      </c>
      <c r="E23" s="122"/>
      <c r="F23" s="122">
        <v>0</v>
      </c>
      <c r="G23" s="127"/>
    </row>
    <row r="24" spans="2:10" x14ac:dyDescent="0.25">
      <c r="B24" s="9" t="s">
        <v>208</v>
      </c>
      <c r="C24" s="177">
        <v>3.9</v>
      </c>
      <c r="D24" s="177">
        <v>1</v>
      </c>
      <c r="E24" s="122"/>
      <c r="F24" s="122">
        <v>2.9</v>
      </c>
      <c r="G24" s="127"/>
    </row>
    <row r="25" spans="2:10" x14ac:dyDescent="0.25">
      <c r="B25" s="9" t="s">
        <v>209</v>
      </c>
      <c r="C25" s="177">
        <v>2.2999999999999998</v>
      </c>
      <c r="D25" s="177">
        <v>0.9</v>
      </c>
      <c r="E25" s="122"/>
      <c r="F25" s="122">
        <v>1.4</v>
      </c>
      <c r="G25" s="127"/>
    </row>
    <row r="26" spans="2:10" ht="3.75" customHeight="1" x14ac:dyDescent="0.25">
      <c r="B26" s="127"/>
      <c r="C26" s="177"/>
      <c r="D26" s="177"/>
      <c r="E26" s="122"/>
      <c r="F26" s="122"/>
      <c r="G26" s="127"/>
    </row>
    <row r="27" spans="2:10" x14ac:dyDescent="0.25">
      <c r="B27" s="39" t="s">
        <v>213</v>
      </c>
      <c r="C27" s="178">
        <f>D27+F27</f>
        <v>125.10000000000002</v>
      </c>
      <c r="D27" s="131">
        <v>33.9</v>
      </c>
      <c r="E27" s="162">
        <v>1</v>
      </c>
      <c r="F27" s="115">
        <v>91.200000000000017</v>
      </c>
      <c r="G27" s="127"/>
      <c r="I27" s="74"/>
      <c r="J27" s="74"/>
    </row>
    <row r="28" spans="2:10" ht="3.75" customHeight="1" x14ac:dyDescent="0.25">
      <c r="C28" s="325"/>
      <c r="D28" s="325"/>
    </row>
    <row r="29" spans="2:10" x14ac:dyDescent="0.25">
      <c r="B29" s="9" t="s">
        <v>206</v>
      </c>
      <c r="C29" s="177">
        <v>-23.5</v>
      </c>
      <c r="D29" s="177">
        <v>-2.2000000000000006</v>
      </c>
      <c r="E29" s="122"/>
      <c r="F29" s="122">
        <v>-21.3</v>
      </c>
    </row>
    <row r="30" spans="2:10" x14ac:dyDescent="0.25">
      <c r="B30" s="9" t="s">
        <v>212</v>
      </c>
      <c r="C30" s="177">
        <v>-0.3</v>
      </c>
      <c r="D30" s="177">
        <v>-0.3</v>
      </c>
      <c r="E30" s="122"/>
      <c r="F30" s="122">
        <v>0</v>
      </c>
    </row>
    <row r="31" spans="2:10" x14ac:dyDescent="0.25">
      <c r="B31" s="9" t="s">
        <v>208</v>
      </c>
      <c r="C31" s="177">
        <v>1.4</v>
      </c>
      <c r="D31" s="177">
        <v>0.4</v>
      </c>
      <c r="E31" s="122"/>
      <c r="F31" s="122">
        <v>1</v>
      </c>
    </row>
    <row r="32" spans="2:10" x14ac:dyDescent="0.25">
      <c r="B32" s="9" t="s">
        <v>209</v>
      </c>
      <c r="C32" s="177">
        <v>-3.7</v>
      </c>
      <c r="D32" s="177">
        <v>-0.8</v>
      </c>
      <c r="E32" s="122"/>
      <c r="F32" s="122">
        <v>-2.9</v>
      </c>
    </row>
    <row r="33" spans="2:6" ht="3.75" customHeight="1" x14ac:dyDescent="0.25">
      <c r="B33" s="127"/>
      <c r="C33" s="177"/>
      <c r="D33" s="177"/>
      <c r="E33" s="122"/>
      <c r="F33" s="122"/>
    </row>
    <row r="34" spans="2:6" x14ac:dyDescent="0.25">
      <c r="B34" s="39" t="s">
        <v>214</v>
      </c>
      <c r="C34" s="178">
        <f>D34+F34</f>
        <v>99</v>
      </c>
      <c r="D34" s="131">
        <v>31</v>
      </c>
      <c r="E34" s="162">
        <v>1</v>
      </c>
      <c r="F34" s="115">
        <v>68</v>
      </c>
    </row>
    <row r="35" spans="2:6" ht="3.75" customHeight="1" x14ac:dyDescent="0.25">
      <c r="C35" s="325"/>
      <c r="D35" s="325"/>
    </row>
    <row r="36" spans="2:6" x14ac:dyDescent="0.25">
      <c r="B36" s="9" t="s">
        <v>206</v>
      </c>
      <c r="C36" s="177">
        <v>-3.6</v>
      </c>
      <c r="D36" s="177">
        <v>-1.0999999999999996</v>
      </c>
      <c r="E36" s="122"/>
      <c r="F36" s="122">
        <v>-2.5</v>
      </c>
    </row>
    <row r="37" spans="2:6" x14ac:dyDescent="0.25">
      <c r="B37" s="9" t="s">
        <v>208</v>
      </c>
      <c r="C37" s="177">
        <v>-12.4</v>
      </c>
      <c r="D37" s="177">
        <v>-3.7</v>
      </c>
      <c r="E37" s="122"/>
      <c r="F37" s="122">
        <v>-8.6999999999999993</v>
      </c>
    </row>
    <row r="38" spans="2:6" x14ac:dyDescent="0.25">
      <c r="B38" s="9" t="s">
        <v>209</v>
      </c>
      <c r="C38" s="177">
        <v>-0.7</v>
      </c>
      <c r="D38" s="177">
        <v>0</v>
      </c>
      <c r="E38" s="122"/>
      <c r="F38" s="122">
        <v>-0.7</v>
      </c>
    </row>
    <row r="39" spans="2:6" ht="3.75" customHeight="1" x14ac:dyDescent="0.25">
      <c r="B39" s="127"/>
      <c r="C39" s="177"/>
      <c r="D39" s="177"/>
      <c r="E39" s="122"/>
      <c r="F39" s="122"/>
    </row>
    <row r="40" spans="2:6" x14ac:dyDescent="0.25">
      <c r="B40" s="39" t="s">
        <v>215</v>
      </c>
      <c r="C40" s="178">
        <f>D40+F40</f>
        <v>82.3</v>
      </c>
      <c r="D40" s="131">
        <v>26.2</v>
      </c>
      <c r="E40" s="115"/>
      <c r="F40" s="115">
        <v>56.1</v>
      </c>
    </row>
    <row r="41" spans="2:6" ht="3.75" customHeight="1" x14ac:dyDescent="0.25">
      <c r="C41" s="325"/>
      <c r="D41" s="325"/>
    </row>
    <row r="42" spans="2:6" x14ac:dyDescent="0.25">
      <c r="B42" s="9" t="s">
        <v>206</v>
      </c>
      <c r="C42" s="177">
        <v>-5</v>
      </c>
      <c r="D42" s="177">
        <v>-1.5</v>
      </c>
      <c r="E42" s="122"/>
      <c r="F42" s="122">
        <v>-3.5</v>
      </c>
    </row>
    <row r="43" spans="2:6" x14ac:dyDescent="0.25">
      <c r="B43" s="9" t="s">
        <v>207</v>
      </c>
      <c r="C43" s="177">
        <v>-0.2</v>
      </c>
      <c r="D43" s="177">
        <v>-0.2</v>
      </c>
      <c r="E43" s="122"/>
      <c r="F43" s="122">
        <v>0</v>
      </c>
    </row>
    <row r="44" spans="2:6" x14ac:dyDescent="0.25">
      <c r="B44" s="9" t="s">
        <v>208</v>
      </c>
      <c r="C44" s="177">
        <v>-0.9</v>
      </c>
      <c r="D44" s="177">
        <v>-0.8</v>
      </c>
      <c r="E44" s="122"/>
      <c r="F44" s="122">
        <v>-0.1</v>
      </c>
    </row>
    <row r="45" spans="2:6" x14ac:dyDescent="0.25">
      <c r="B45" s="9" t="s">
        <v>209</v>
      </c>
      <c r="C45" s="177">
        <v>-1.2</v>
      </c>
      <c r="D45" s="177">
        <v>-0.5</v>
      </c>
      <c r="E45" s="122"/>
      <c r="F45" s="122">
        <v>-0.7</v>
      </c>
    </row>
    <row r="46" spans="2:6" ht="3.75" customHeight="1" x14ac:dyDescent="0.25">
      <c r="B46" s="127"/>
      <c r="C46" s="177"/>
      <c r="D46" s="177"/>
      <c r="E46" s="122"/>
      <c r="F46" s="122"/>
    </row>
    <row r="47" spans="2:6" x14ac:dyDescent="0.25">
      <c r="B47" s="39" t="s">
        <v>216</v>
      </c>
      <c r="C47" s="178">
        <v>75</v>
      </c>
      <c r="D47" s="131">
        <v>23.200000000000003</v>
      </c>
      <c r="E47" s="115"/>
      <c r="F47" s="115">
        <v>51.800000000000004</v>
      </c>
    </row>
    <row r="48" spans="2:6" ht="8.25" customHeight="1" x14ac:dyDescent="0.25">
      <c r="C48" s="325"/>
      <c r="D48" s="325"/>
    </row>
    <row r="49" spans="2:7" ht="15" customHeight="1" x14ac:dyDescent="0.25">
      <c r="B49" s="9" t="s">
        <v>206</v>
      </c>
      <c r="C49" s="177">
        <v>-9.1000000000000014</v>
      </c>
      <c r="D49" s="177">
        <v>-2.2000000000000002</v>
      </c>
      <c r="E49" s="122"/>
      <c r="F49" s="122">
        <v>-6.9</v>
      </c>
    </row>
    <row r="50" spans="2:7" ht="15" customHeight="1" x14ac:dyDescent="0.25">
      <c r="B50" s="9" t="s">
        <v>207</v>
      </c>
      <c r="C50" s="177">
        <v>0</v>
      </c>
      <c r="D50" s="177">
        <v>0</v>
      </c>
      <c r="E50" s="122"/>
      <c r="F50" s="122">
        <v>0</v>
      </c>
    </row>
    <row r="51" spans="2:7" ht="15" customHeight="1" x14ac:dyDescent="0.25">
      <c r="B51" s="9" t="s">
        <v>208</v>
      </c>
      <c r="C51" s="177">
        <v>3.0999999999999996</v>
      </c>
      <c r="D51" s="177">
        <v>1.2</v>
      </c>
      <c r="E51" s="122"/>
      <c r="F51" s="122">
        <v>1.9</v>
      </c>
    </row>
    <row r="52" spans="2:7" ht="15" customHeight="1" x14ac:dyDescent="0.25">
      <c r="B52" s="9" t="s">
        <v>209</v>
      </c>
      <c r="C52" s="177">
        <v>-1</v>
      </c>
      <c r="D52" s="177">
        <v>-0.30000000000000004</v>
      </c>
      <c r="E52" s="122"/>
      <c r="F52" s="122">
        <v>-0.7</v>
      </c>
    </row>
    <row r="53" spans="2:7" ht="3.75" customHeight="1" x14ac:dyDescent="0.25">
      <c r="B53" s="127"/>
      <c r="C53" s="177"/>
      <c r="D53" s="177"/>
      <c r="E53" s="122"/>
      <c r="F53" s="122"/>
    </row>
    <row r="54" spans="2:7" ht="15" customHeight="1" x14ac:dyDescent="0.25">
      <c r="B54" s="39" t="s">
        <v>217</v>
      </c>
      <c r="C54" s="178">
        <v>68</v>
      </c>
      <c r="D54" s="131">
        <v>21.9</v>
      </c>
      <c r="E54" s="115"/>
      <c r="F54" s="115">
        <v>46.1</v>
      </c>
    </row>
    <row r="55" spans="2:7" ht="15" customHeight="1" x14ac:dyDescent="0.25">
      <c r="B55" s="3"/>
      <c r="C55" s="184"/>
      <c r="D55" s="326"/>
      <c r="E55" s="116"/>
      <c r="F55" s="116"/>
    </row>
    <row r="56" spans="2:7" ht="15" customHeight="1" x14ac:dyDescent="0.25">
      <c r="B56" s="9" t="s">
        <v>206</v>
      </c>
      <c r="C56" s="177">
        <v>-3.4</v>
      </c>
      <c r="D56" s="177">
        <v>-2.5</v>
      </c>
      <c r="E56" s="122"/>
      <c r="F56" s="122">
        <v>-0.9</v>
      </c>
    </row>
    <row r="57" spans="2:7" ht="15" customHeight="1" x14ac:dyDescent="0.25">
      <c r="B57" s="9" t="s">
        <v>207</v>
      </c>
      <c r="C57" s="177">
        <v>0.1</v>
      </c>
      <c r="D57" s="177">
        <v>0.1</v>
      </c>
      <c r="E57" s="122"/>
      <c r="F57" s="122">
        <v>0</v>
      </c>
    </row>
    <row r="58" spans="2:7" ht="15" customHeight="1" x14ac:dyDescent="0.25">
      <c r="B58" s="9" t="s">
        <v>208</v>
      </c>
      <c r="C58" s="177">
        <v>1.6</v>
      </c>
      <c r="D58" s="177">
        <v>0.5</v>
      </c>
      <c r="E58" s="122"/>
      <c r="F58" s="122">
        <v>1.1000000000000001</v>
      </c>
    </row>
    <row r="59" spans="2:7" ht="15" customHeight="1" x14ac:dyDescent="0.25">
      <c r="B59" s="9" t="s">
        <v>209</v>
      </c>
      <c r="C59" s="177">
        <v>-2.5</v>
      </c>
      <c r="D59" s="177">
        <v>-0.7</v>
      </c>
      <c r="E59" s="122"/>
      <c r="F59" s="122">
        <v>-1.8</v>
      </c>
    </row>
    <row r="60" spans="2:7" ht="3.75" customHeight="1" x14ac:dyDescent="0.25">
      <c r="B60" s="127"/>
      <c r="C60" s="177"/>
      <c r="D60" s="177"/>
      <c r="E60" s="122"/>
      <c r="F60" s="122"/>
    </row>
    <row r="61" spans="2:7" ht="15" customHeight="1" x14ac:dyDescent="0.25">
      <c r="B61" s="39" t="s">
        <v>218</v>
      </c>
      <c r="C61" s="178">
        <v>63.800000000000004</v>
      </c>
      <c r="D61" s="131">
        <v>19.299999999999997</v>
      </c>
      <c r="E61" s="115"/>
      <c r="F61" s="115">
        <v>44.500000000000007</v>
      </c>
    </row>
    <row r="62" spans="2:7" ht="15" customHeight="1" x14ac:dyDescent="0.25">
      <c r="B62" s="3"/>
      <c r="C62" s="184"/>
      <c r="D62" s="326"/>
      <c r="E62" s="116"/>
      <c r="F62" s="116"/>
    </row>
    <row r="63" spans="2:7" ht="15" customHeight="1" x14ac:dyDescent="0.25">
      <c r="B63" s="9" t="s">
        <v>206</v>
      </c>
      <c r="C63" s="177">
        <f>D63</f>
        <v>-1.8</v>
      </c>
      <c r="D63" s="177">
        <v>-1.8</v>
      </c>
      <c r="E63" s="122"/>
      <c r="F63" s="177" t="s">
        <v>103</v>
      </c>
      <c r="G63" s="176"/>
    </row>
    <row r="64" spans="2:7" ht="15" customHeight="1" x14ac:dyDescent="0.25">
      <c r="B64" s="9" t="s">
        <v>207</v>
      </c>
      <c r="C64" s="177">
        <f t="shared" ref="C64:C66" si="0">D64</f>
        <v>-0.1</v>
      </c>
      <c r="D64" s="177">
        <v>-0.1</v>
      </c>
      <c r="E64" s="122"/>
      <c r="F64" s="177" t="s">
        <v>103</v>
      </c>
    </row>
    <row r="65" spans="2:6" ht="15" customHeight="1" x14ac:dyDescent="0.25">
      <c r="B65" s="9" t="s">
        <v>208</v>
      </c>
      <c r="C65" s="177">
        <f t="shared" si="0"/>
        <v>1</v>
      </c>
      <c r="D65" s="177">
        <v>1</v>
      </c>
      <c r="E65" s="122"/>
      <c r="F65" s="177" t="s">
        <v>103</v>
      </c>
    </row>
    <row r="66" spans="2:6" ht="15" customHeight="1" x14ac:dyDescent="0.25">
      <c r="B66" s="9" t="s">
        <v>209</v>
      </c>
      <c r="C66" s="177">
        <f t="shared" si="0"/>
        <v>0.6</v>
      </c>
      <c r="D66" s="177">
        <v>0.6</v>
      </c>
      <c r="E66" s="122"/>
      <c r="F66" s="177" t="s">
        <v>103</v>
      </c>
    </row>
    <row r="67" spans="2:6" ht="15" customHeight="1" x14ac:dyDescent="0.25">
      <c r="B67" s="127"/>
      <c r="C67" s="177"/>
      <c r="D67" s="177"/>
      <c r="E67" s="122"/>
      <c r="F67" s="177"/>
    </row>
    <row r="68" spans="2:6" ht="15" customHeight="1" x14ac:dyDescent="0.25">
      <c r="B68" s="39" t="s">
        <v>219</v>
      </c>
      <c r="C68" s="178">
        <f>D68</f>
        <v>19</v>
      </c>
      <c r="D68" s="131">
        <v>19</v>
      </c>
      <c r="E68" s="115"/>
      <c r="F68" s="178" t="s">
        <v>103</v>
      </c>
    </row>
    <row r="69" spans="2:6" ht="15" customHeight="1" x14ac:dyDescent="0.25">
      <c r="B69" s="3"/>
      <c r="C69" s="184"/>
      <c r="D69" s="326"/>
      <c r="E69" s="116"/>
      <c r="F69" s="116"/>
    </row>
    <row r="70" spans="2:6" ht="15" customHeight="1" x14ac:dyDescent="0.25">
      <c r="B70" s="9" t="s">
        <v>206</v>
      </c>
      <c r="C70" s="177">
        <v>-2.6</v>
      </c>
      <c r="D70" s="177">
        <v>-2.6</v>
      </c>
      <c r="E70" s="122"/>
      <c r="F70" s="177" t="s">
        <v>103</v>
      </c>
    </row>
    <row r="71" spans="2:6" ht="15" customHeight="1" x14ac:dyDescent="0.25">
      <c r="B71" s="9" t="s">
        <v>207</v>
      </c>
      <c r="C71" s="177">
        <v>-0.5</v>
      </c>
      <c r="D71" s="177">
        <v>-0.5</v>
      </c>
      <c r="E71" s="122"/>
      <c r="F71" s="177" t="s">
        <v>103</v>
      </c>
    </row>
    <row r="72" spans="2:6" ht="15" customHeight="1" x14ac:dyDescent="0.25">
      <c r="B72" s="9" t="s">
        <v>208</v>
      </c>
      <c r="C72" s="177">
        <v>1</v>
      </c>
      <c r="D72" s="177">
        <v>1</v>
      </c>
      <c r="E72" s="122"/>
      <c r="F72" s="177" t="s">
        <v>103</v>
      </c>
    </row>
    <row r="73" spans="2:6" ht="15" customHeight="1" x14ac:dyDescent="0.25">
      <c r="B73" s="9" t="s">
        <v>209</v>
      </c>
      <c r="C73" s="177">
        <v>-0.6</v>
      </c>
      <c r="D73" s="177">
        <v>-0.6</v>
      </c>
      <c r="E73" s="122"/>
      <c r="F73" s="177" t="s">
        <v>103</v>
      </c>
    </row>
    <row r="74" spans="2:6" ht="15" customHeight="1" x14ac:dyDescent="0.25">
      <c r="B74" s="127"/>
      <c r="C74" s="177"/>
      <c r="D74" s="177"/>
      <c r="E74" s="122"/>
      <c r="F74" s="177"/>
    </row>
    <row r="75" spans="2:6" ht="15" customHeight="1" x14ac:dyDescent="0.25">
      <c r="B75" s="39" t="s">
        <v>220</v>
      </c>
      <c r="C75" s="178">
        <v>16.3</v>
      </c>
      <c r="D75" s="131">
        <v>16.3</v>
      </c>
      <c r="E75" s="115"/>
      <c r="F75" s="178" t="s">
        <v>103</v>
      </c>
    </row>
    <row r="76" spans="2:6" ht="15" customHeight="1" x14ac:dyDescent="0.25">
      <c r="B76" s="3"/>
      <c r="C76" s="184"/>
      <c r="D76" s="326"/>
      <c r="E76" s="116"/>
      <c r="F76" s="184"/>
    </row>
    <row r="77" spans="2:6" ht="15" customHeight="1" x14ac:dyDescent="0.25">
      <c r="B77" s="9" t="s">
        <v>206</v>
      </c>
      <c r="C77" s="327">
        <v>-3</v>
      </c>
      <c r="D77" s="177">
        <v>-3</v>
      </c>
      <c r="E77" s="116"/>
      <c r="F77" s="177" t="s">
        <v>103</v>
      </c>
    </row>
    <row r="78" spans="2:6" ht="15" customHeight="1" x14ac:dyDescent="0.25">
      <c r="B78" s="9" t="s">
        <v>207</v>
      </c>
      <c r="C78" s="177">
        <v>-0.4</v>
      </c>
      <c r="D78" s="177">
        <v>-0.4</v>
      </c>
      <c r="E78" s="116"/>
      <c r="F78" s="177" t="s">
        <v>103</v>
      </c>
    </row>
    <row r="79" spans="2:6" ht="15" customHeight="1" x14ac:dyDescent="0.25">
      <c r="B79" s="9" t="s">
        <v>208</v>
      </c>
      <c r="C79" s="327">
        <v>0.3</v>
      </c>
      <c r="D79" s="177">
        <v>0.3</v>
      </c>
      <c r="E79" s="116"/>
      <c r="F79" s="177" t="s">
        <v>103</v>
      </c>
    </row>
    <row r="80" spans="2:6" ht="15" customHeight="1" x14ac:dyDescent="0.25">
      <c r="B80" s="9" t="s">
        <v>209</v>
      </c>
      <c r="C80" s="177">
        <v>-0.489186071</v>
      </c>
      <c r="D80" s="177">
        <v>-0.489186071</v>
      </c>
      <c r="E80" s="116"/>
      <c r="F80" s="177" t="s">
        <v>103</v>
      </c>
    </row>
    <row r="81" spans="1:6" ht="15" customHeight="1" x14ac:dyDescent="0.25">
      <c r="B81" s="127"/>
      <c r="C81" s="328"/>
      <c r="D81" s="326"/>
      <c r="E81" s="116"/>
      <c r="F81" s="177"/>
    </row>
    <row r="82" spans="1:6" ht="15" customHeight="1" x14ac:dyDescent="0.25">
      <c r="B82" s="39" t="s">
        <v>221</v>
      </c>
      <c r="C82" s="178">
        <v>12.7</v>
      </c>
      <c r="D82" s="178">
        <v>12.7</v>
      </c>
      <c r="E82" s="115"/>
      <c r="F82" s="178" t="s">
        <v>103</v>
      </c>
    </row>
    <row r="83" spans="1:6" ht="15" customHeight="1" x14ac:dyDescent="0.25">
      <c r="B83" s="3"/>
      <c r="C83" s="167"/>
      <c r="D83" s="116"/>
      <c r="E83" s="116"/>
      <c r="F83" s="116"/>
    </row>
    <row r="84" spans="1:6" x14ac:dyDescent="0.25">
      <c r="A84" s="161">
        <v>1</v>
      </c>
      <c r="B84" s="348" t="s">
        <v>222</v>
      </c>
      <c r="C84" s="348"/>
      <c r="D84" s="348"/>
      <c r="E84" s="348"/>
      <c r="F84" s="348"/>
    </row>
    <row r="85" spans="1:6" x14ac:dyDescent="0.25">
      <c r="B85" s="348"/>
      <c r="C85" s="348"/>
      <c r="D85" s="348"/>
      <c r="E85" s="348"/>
      <c r="F85" s="348"/>
    </row>
    <row r="86" spans="1:6" ht="6" customHeight="1" x14ac:dyDescent="0.25"/>
    <row r="87" spans="1:6" x14ac:dyDescent="0.25">
      <c r="A87" s="161">
        <v>2</v>
      </c>
      <c r="B87" s="348" t="s">
        <v>223</v>
      </c>
      <c r="C87" s="348"/>
      <c r="D87" s="348"/>
      <c r="E87" s="348"/>
      <c r="F87" s="348"/>
    </row>
    <row r="88" spans="1:6" x14ac:dyDescent="0.25">
      <c r="B88" s="348"/>
      <c r="C88" s="348"/>
      <c r="D88" s="348"/>
      <c r="E88" s="348"/>
      <c r="F88" s="348"/>
    </row>
  </sheetData>
  <mergeCells count="2">
    <mergeCell ref="B84:F85"/>
    <mergeCell ref="B87:F88"/>
  </mergeCells>
  <phoneticPr fontId="8" type="noConversion"/>
  <hyperlinks>
    <hyperlink ref="B1" location="'Table of contents'!A1" display="AUM DEVELOPMENT" xr:uid="{00000000-0004-0000-0700-000000000000}"/>
  </hyperlinks>
  <pageMargins left="0.55118110236220474" right="0.55118110236220474" top="0.78740157480314965" bottom="0.78740157480314965"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67"/>
  <sheetViews>
    <sheetView showGridLines="0" zoomScaleNormal="100" workbookViewId="0">
      <selection activeCell="P40" sqref="P40"/>
    </sheetView>
  </sheetViews>
  <sheetFormatPr defaultRowHeight="15" x14ac:dyDescent="0.25"/>
  <cols>
    <col min="1" max="1" width="42.42578125" customWidth="1"/>
    <col min="2" max="2" width="11" customWidth="1"/>
    <col min="3" max="3" width="10.28515625" bestFit="1" customWidth="1"/>
    <col min="4" max="7" width="12.28515625" customWidth="1"/>
    <col min="8" max="9" width="14.85546875" customWidth="1"/>
    <col min="10" max="10" width="14.7109375" customWidth="1"/>
    <col min="11" max="12" width="14.85546875" customWidth="1"/>
  </cols>
  <sheetData>
    <row r="1" spans="1:12" s="9" customFormat="1" ht="23.25" x14ac:dyDescent="0.35">
      <c r="A1" s="51" t="s">
        <v>224</v>
      </c>
      <c r="B1" s="51"/>
      <c r="C1" s="51"/>
      <c r="D1" s="51"/>
      <c r="E1" s="51"/>
      <c r="F1" s="51"/>
      <c r="G1" s="51"/>
      <c r="H1" s="51"/>
      <c r="I1" s="51"/>
      <c r="J1" s="51"/>
      <c r="K1" s="51"/>
      <c r="L1" s="51"/>
    </row>
    <row r="4" spans="1:12" x14ac:dyDescent="0.25">
      <c r="A4" s="9"/>
      <c r="B4" s="11" t="s">
        <v>109</v>
      </c>
      <c r="C4" s="11" t="s">
        <v>110</v>
      </c>
      <c r="D4" s="11" t="s">
        <v>111</v>
      </c>
      <c r="E4" s="11" t="s">
        <v>112</v>
      </c>
      <c r="F4" s="11" t="s">
        <v>113</v>
      </c>
      <c r="G4" s="11" t="s">
        <v>114</v>
      </c>
      <c r="H4" s="11" t="s">
        <v>115</v>
      </c>
      <c r="I4" s="11" t="s">
        <v>116</v>
      </c>
      <c r="J4" s="11" t="s">
        <v>117</v>
      </c>
      <c r="K4" s="11" t="s">
        <v>118</v>
      </c>
      <c r="L4" s="11" t="s">
        <v>119</v>
      </c>
    </row>
    <row r="5" spans="1:12" ht="25.5" customHeight="1" thickBot="1" x14ac:dyDescent="0.3">
      <c r="A5" s="127"/>
      <c r="B5" s="127"/>
      <c r="C5" s="127"/>
      <c r="D5" s="127"/>
      <c r="E5" s="127"/>
      <c r="F5" s="127"/>
      <c r="G5" s="127"/>
      <c r="H5" s="12" t="s">
        <v>225</v>
      </c>
      <c r="I5" s="12" t="s">
        <v>225</v>
      </c>
      <c r="J5" s="12" t="s">
        <v>225</v>
      </c>
      <c r="K5" s="12" t="s">
        <v>225</v>
      </c>
      <c r="L5" s="12" t="s">
        <v>225</v>
      </c>
    </row>
    <row r="6" spans="1:12" ht="3.75" customHeight="1" x14ac:dyDescent="0.25">
      <c r="A6" s="228"/>
      <c r="B6" s="228"/>
      <c r="C6" s="228"/>
      <c r="D6" s="228"/>
      <c r="E6" s="228"/>
      <c r="F6" s="228"/>
      <c r="G6" s="228"/>
      <c r="H6" s="228"/>
      <c r="I6" s="228"/>
      <c r="J6" s="53"/>
      <c r="K6" s="53"/>
      <c r="L6" s="53"/>
    </row>
    <row r="7" spans="1:12" s="9" customFormat="1" ht="14.25" x14ac:dyDescent="0.2">
      <c r="A7" s="9" t="s">
        <v>249</v>
      </c>
    </row>
    <row r="8" spans="1:12" ht="3.75" customHeight="1" thickBot="1" x14ac:dyDescent="0.3">
      <c r="A8" s="54"/>
      <c r="B8" s="54"/>
      <c r="C8" s="54"/>
      <c r="D8" s="54"/>
      <c r="E8" s="54"/>
      <c r="F8" s="54"/>
      <c r="G8" s="54"/>
      <c r="H8" s="54"/>
      <c r="I8" s="54"/>
      <c r="J8" s="212"/>
      <c r="K8" s="212"/>
      <c r="L8" s="212"/>
    </row>
    <row r="9" spans="1:12" ht="3.75" customHeight="1" x14ac:dyDescent="0.25">
      <c r="A9" s="1"/>
      <c r="B9" s="1"/>
      <c r="C9" s="1"/>
      <c r="D9" s="1"/>
      <c r="E9" s="1"/>
      <c r="F9" s="1"/>
      <c r="G9" s="1"/>
      <c r="H9" s="1"/>
      <c r="I9" s="1"/>
      <c r="J9" s="127"/>
      <c r="K9" s="127"/>
      <c r="L9" s="127"/>
    </row>
    <row r="10" spans="1:12" x14ac:dyDescent="0.25">
      <c r="A10" s="147" t="s">
        <v>250</v>
      </c>
      <c r="B10" s="253">
        <f>SUM(B11:B13)</f>
        <v>10.194932375</v>
      </c>
      <c r="C10" s="253">
        <f t="shared" ref="C10:L10" si="0">SUM(C11:C13)</f>
        <v>11.100000000000001</v>
      </c>
      <c r="D10" s="253">
        <f t="shared" si="0"/>
        <v>12.899999999999999</v>
      </c>
      <c r="E10" s="253">
        <f t="shared" si="0"/>
        <v>13</v>
      </c>
      <c r="F10" s="253">
        <f t="shared" si="0"/>
        <v>15.100000000000001</v>
      </c>
      <c r="G10" s="253">
        <f t="shared" si="0"/>
        <v>15.900000000000002</v>
      </c>
      <c r="H10" s="253">
        <f t="shared" si="0"/>
        <v>18.5</v>
      </c>
      <c r="I10" s="253">
        <f t="shared" si="0"/>
        <v>22.8</v>
      </c>
      <c r="J10" s="253">
        <f>SUM(J11:J13)</f>
        <v>23.700000000000003</v>
      </c>
      <c r="K10" s="253">
        <f t="shared" si="0"/>
        <v>24.700000000000003</v>
      </c>
      <c r="L10" s="253">
        <f t="shared" si="0"/>
        <v>24.099999999999998</v>
      </c>
    </row>
    <row r="11" spans="1:12" x14ac:dyDescent="0.25">
      <c r="A11" s="197" t="s">
        <v>226</v>
      </c>
      <c r="B11" s="252">
        <v>2.8</v>
      </c>
      <c r="C11" s="181">
        <v>3</v>
      </c>
      <c r="D11" s="181">
        <f>7.3-4.2</f>
        <v>3.0999999999999996</v>
      </c>
      <c r="E11" s="181">
        <f>8.2-4.5</f>
        <v>3.6999999999999993</v>
      </c>
      <c r="F11" s="181">
        <f>9.5-4.7</f>
        <v>4.8</v>
      </c>
      <c r="G11" s="181">
        <f>10.3-4.5</f>
        <v>5.8000000000000007</v>
      </c>
      <c r="H11" s="181">
        <f>12.1-0.1-5</f>
        <v>7</v>
      </c>
      <c r="I11" s="181">
        <f>14-0.1-4.6</f>
        <v>9.3000000000000007</v>
      </c>
      <c r="J11" s="181">
        <f>15.6-0.1-4.3</f>
        <v>11.2</v>
      </c>
      <c r="K11" s="181">
        <f>17.1-3.9</f>
        <v>13.200000000000001</v>
      </c>
      <c r="L11" s="181">
        <f>17.4+0.2-3.6</f>
        <v>13.999999999999998</v>
      </c>
    </row>
    <row r="12" spans="1:12" x14ac:dyDescent="0.25">
      <c r="A12" s="197" t="s">
        <v>159</v>
      </c>
      <c r="B12" s="252">
        <v>2.2000000000000002</v>
      </c>
      <c r="C12" s="127">
        <v>2.9</v>
      </c>
      <c r="D12" s="127">
        <v>4.3</v>
      </c>
      <c r="E12" s="127">
        <v>4.2</v>
      </c>
      <c r="F12" s="127">
        <v>5</v>
      </c>
      <c r="G12" s="127">
        <v>4.8</v>
      </c>
      <c r="H12" s="127">
        <f>5.3-0.1</f>
        <v>5.2</v>
      </c>
      <c r="I12" s="127">
        <f>8.1-0.1</f>
        <v>8</v>
      </c>
      <c r="J12" s="127">
        <v>7.9</v>
      </c>
      <c r="K12" s="127">
        <v>6.9</v>
      </c>
      <c r="L12" s="127">
        <v>5.8</v>
      </c>
    </row>
    <row r="13" spans="1:12" x14ac:dyDescent="0.25">
      <c r="A13" s="76" t="s">
        <v>227</v>
      </c>
      <c r="B13" s="252">
        <v>5.1949323750000005</v>
      </c>
      <c r="C13" s="9">
        <v>5.2</v>
      </c>
      <c r="D13" s="9">
        <v>5.5</v>
      </c>
      <c r="E13" s="9">
        <v>5.0999999999999996</v>
      </c>
      <c r="F13" s="9">
        <v>5.3</v>
      </c>
      <c r="G13" s="9">
        <v>5.3</v>
      </c>
      <c r="H13" s="9">
        <v>6.3</v>
      </c>
      <c r="I13" s="9">
        <v>5.5</v>
      </c>
      <c r="J13" s="9">
        <f>7.6-3</f>
        <v>4.5999999999999996</v>
      </c>
      <c r="K13" s="9">
        <f>7.5-2.9</f>
        <v>4.5999999999999996</v>
      </c>
      <c r="L13" s="9">
        <f>7.2-2.9</f>
        <v>4.3000000000000007</v>
      </c>
    </row>
    <row r="14" spans="1:12" x14ac:dyDescent="0.25">
      <c r="A14" s="239" t="s">
        <v>228</v>
      </c>
      <c r="B14" s="253">
        <f>B15</f>
        <v>1.6</v>
      </c>
      <c r="C14" s="253">
        <f t="shared" ref="C14:L14" si="1">C15</f>
        <v>4.3</v>
      </c>
      <c r="D14" s="253">
        <f t="shared" si="1"/>
        <v>5.2</v>
      </c>
      <c r="E14" s="253">
        <f t="shared" si="1"/>
        <v>5.4</v>
      </c>
      <c r="F14" s="253">
        <f t="shared" si="1"/>
        <v>5.8000000000000007</v>
      </c>
      <c r="G14" s="253">
        <f t="shared" si="1"/>
        <v>6</v>
      </c>
      <c r="H14" s="253">
        <f t="shared" si="1"/>
        <v>7</v>
      </c>
      <c r="I14" s="253">
        <f t="shared" si="1"/>
        <v>6.8</v>
      </c>
      <c r="J14" s="253">
        <f t="shared" si="1"/>
        <v>8.1</v>
      </c>
      <c r="K14" s="253">
        <f t="shared" si="1"/>
        <v>8.3000000000000007</v>
      </c>
      <c r="L14" s="253">
        <f t="shared" si="1"/>
        <v>8.5</v>
      </c>
    </row>
    <row r="15" spans="1:12" x14ac:dyDescent="0.25">
      <c r="A15" s="197" t="s">
        <v>228</v>
      </c>
      <c r="B15" s="252">
        <v>1.6</v>
      </c>
      <c r="C15" s="127">
        <v>4.3</v>
      </c>
      <c r="D15" s="127">
        <f>1+4.2</f>
        <v>5.2</v>
      </c>
      <c r="E15" s="127">
        <f>0.9+4.5</f>
        <v>5.4</v>
      </c>
      <c r="F15" s="127">
        <f>1.1+4.7</f>
        <v>5.8000000000000007</v>
      </c>
      <c r="G15" s="181">
        <f>1.5+4.5</f>
        <v>6</v>
      </c>
      <c r="H15" s="181">
        <f>2+5</f>
        <v>7</v>
      </c>
      <c r="I15" s="127">
        <f>2.2+4.6</f>
        <v>6.8</v>
      </c>
      <c r="J15" s="181">
        <f>3.8+4.3</f>
        <v>8.1</v>
      </c>
      <c r="K15" s="127">
        <f>4.4+3.9</f>
        <v>8.3000000000000007</v>
      </c>
      <c r="L15" s="127">
        <f>5-0.1+3.6</f>
        <v>8.5</v>
      </c>
    </row>
    <row r="16" spans="1:12" x14ac:dyDescent="0.25">
      <c r="A16" s="148" t="s">
        <v>251</v>
      </c>
      <c r="B16" s="253">
        <v>0.9</v>
      </c>
      <c r="C16" s="253">
        <v>0.9</v>
      </c>
      <c r="D16" s="253">
        <v>0.9</v>
      </c>
      <c r="E16" s="253">
        <v>0.9</v>
      </c>
      <c r="F16" s="253">
        <v>0.9</v>
      </c>
      <c r="G16" s="253">
        <v>0.9</v>
      </c>
      <c r="H16" s="253">
        <v>0.9</v>
      </c>
      <c r="I16" s="253">
        <v>0.9</v>
      </c>
      <c r="J16" s="253">
        <v>3</v>
      </c>
      <c r="K16" s="253">
        <v>2.9</v>
      </c>
      <c r="L16" s="253">
        <v>2.9</v>
      </c>
    </row>
    <row r="17" spans="1:12" x14ac:dyDescent="0.25">
      <c r="A17" s="55" t="s">
        <v>229</v>
      </c>
      <c r="B17" s="175">
        <f>B10+B14+B16</f>
        <v>12.694932375</v>
      </c>
      <c r="C17" s="175">
        <f t="shared" ref="C17:I17" si="2">C10+C14+C16</f>
        <v>16.3</v>
      </c>
      <c r="D17" s="175">
        <f t="shared" si="2"/>
        <v>18.999999999999996</v>
      </c>
      <c r="E17" s="175">
        <f t="shared" si="2"/>
        <v>19.299999999999997</v>
      </c>
      <c r="F17" s="175">
        <f t="shared" si="2"/>
        <v>21.8</v>
      </c>
      <c r="G17" s="175">
        <f t="shared" si="2"/>
        <v>22.8</v>
      </c>
      <c r="H17" s="175">
        <f t="shared" si="2"/>
        <v>26.4</v>
      </c>
      <c r="I17" s="175">
        <f t="shared" si="2"/>
        <v>30.5</v>
      </c>
      <c r="J17" s="175">
        <f t="shared" ref="J17:L17" si="3">J10+J14+J16</f>
        <v>34.800000000000004</v>
      </c>
      <c r="K17" s="175">
        <f t="shared" si="3"/>
        <v>35.9</v>
      </c>
      <c r="L17" s="175">
        <f t="shared" si="3"/>
        <v>35.499999999999993</v>
      </c>
    </row>
    <row r="18" spans="1:12" ht="15.75" thickBot="1" x14ac:dyDescent="0.3">
      <c r="A18" s="127"/>
      <c r="B18" s="251"/>
      <c r="C18" s="251"/>
      <c r="D18" s="251"/>
      <c r="E18" s="251"/>
      <c r="F18" s="251"/>
      <c r="G18" s="251"/>
      <c r="H18" s="251"/>
      <c r="I18" s="251"/>
      <c r="J18" s="251"/>
      <c r="K18" s="251"/>
      <c r="L18" s="251"/>
    </row>
    <row r="19" spans="1:12" ht="3.75" customHeight="1" x14ac:dyDescent="0.25">
      <c r="A19" s="228"/>
      <c r="B19" s="228"/>
      <c r="C19" s="228"/>
      <c r="D19" s="228"/>
      <c r="E19" s="228"/>
      <c r="F19" s="228"/>
      <c r="G19" s="228"/>
      <c r="H19" s="228"/>
      <c r="I19" s="228"/>
      <c r="J19" s="63"/>
      <c r="K19" s="63"/>
      <c r="L19" s="63"/>
    </row>
    <row r="20" spans="1:12" s="9" customFormat="1" ht="12.75" x14ac:dyDescent="0.2">
      <c r="A20" s="9" t="s">
        <v>230</v>
      </c>
      <c r="J20" s="64"/>
      <c r="K20" s="64"/>
      <c r="L20" s="64"/>
    </row>
    <row r="21" spans="1:12" ht="3.75" customHeight="1" thickBot="1" x14ac:dyDescent="0.3">
      <c r="A21" s="54"/>
      <c r="B21" s="54"/>
      <c r="C21" s="54"/>
      <c r="D21" s="54"/>
      <c r="E21" s="54"/>
      <c r="F21" s="54"/>
      <c r="G21" s="54"/>
      <c r="H21" s="54"/>
      <c r="I21" s="54"/>
      <c r="J21" s="231"/>
      <c r="K21" s="231"/>
      <c r="L21" s="231"/>
    </row>
    <row r="22" spans="1:12" ht="3.75" customHeight="1" x14ac:dyDescent="0.25">
      <c r="A22" s="1"/>
      <c r="B22" s="1"/>
      <c r="C22" s="1"/>
      <c r="D22" s="1"/>
      <c r="E22" s="1"/>
      <c r="F22" s="1"/>
      <c r="G22" s="1"/>
      <c r="H22" s="1"/>
      <c r="I22" s="1"/>
      <c r="J22" s="232"/>
      <c r="K22" s="232"/>
      <c r="L22" s="232"/>
    </row>
    <row r="23" spans="1:12" x14ac:dyDescent="0.25">
      <c r="A23" s="9" t="s">
        <v>231</v>
      </c>
      <c r="B23" s="62">
        <v>4.9000000000000004</v>
      </c>
      <c r="C23" s="9">
        <v>6.9</v>
      </c>
      <c r="D23" s="9">
        <v>7.9</v>
      </c>
      <c r="E23" s="9">
        <v>8.9</v>
      </c>
      <c r="F23" s="229">
        <v>11.4</v>
      </c>
      <c r="G23" s="229">
        <f>11.6-0.4</f>
        <v>11.2</v>
      </c>
      <c r="H23" s="9">
        <f>15.2+0.2</f>
        <v>15.399999999999999</v>
      </c>
      <c r="I23" s="9">
        <f>18.2-0.5</f>
        <v>17.7</v>
      </c>
      <c r="J23" s="159">
        <v>17.8</v>
      </c>
      <c r="K23" s="159">
        <v>18.3</v>
      </c>
      <c r="L23" s="159">
        <v>16.100000000000001</v>
      </c>
    </row>
    <row r="24" spans="1:12" x14ac:dyDescent="0.25">
      <c r="A24" s="127" t="s">
        <v>232</v>
      </c>
      <c r="B24" s="127">
        <v>6.9</v>
      </c>
      <c r="C24" s="127">
        <v>8.5</v>
      </c>
      <c r="D24" s="127">
        <v>10.199999999999999</v>
      </c>
      <c r="E24" s="127">
        <v>9.5</v>
      </c>
      <c r="F24" s="229">
        <v>9.4</v>
      </c>
      <c r="G24" s="229">
        <v>10.3</v>
      </c>
      <c r="H24" s="127">
        <v>10.3</v>
      </c>
      <c r="I24" s="127">
        <v>11.4</v>
      </c>
      <c r="J24" s="159">
        <v>14</v>
      </c>
      <c r="K24" s="159">
        <v>14.7</v>
      </c>
      <c r="L24" s="159">
        <v>16.5</v>
      </c>
    </row>
    <row r="25" spans="1:12" x14ac:dyDescent="0.25">
      <c r="A25" s="9" t="s">
        <v>233</v>
      </c>
      <c r="B25" s="9">
        <v>0.9</v>
      </c>
      <c r="C25" s="9">
        <v>0.9</v>
      </c>
      <c r="D25" s="9">
        <v>0.9</v>
      </c>
      <c r="E25" s="9">
        <v>0.9</v>
      </c>
      <c r="F25" s="230">
        <v>1</v>
      </c>
      <c r="G25" s="230">
        <v>1.3</v>
      </c>
      <c r="H25" s="9">
        <v>0.7</v>
      </c>
      <c r="I25" s="9">
        <v>1.4</v>
      </c>
      <c r="J25" s="159">
        <v>3</v>
      </c>
      <c r="K25" s="159">
        <v>2.9</v>
      </c>
      <c r="L25" s="159">
        <v>2.9</v>
      </c>
    </row>
    <row r="26" spans="1:12" x14ac:dyDescent="0.25">
      <c r="A26" s="55" t="s">
        <v>229</v>
      </c>
      <c r="B26" s="175">
        <f>SUM(B23:B25)</f>
        <v>12.700000000000001</v>
      </c>
      <c r="C26" s="175">
        <f t="shared" ref="C26:I26" si="4">SUM(C23:C25)</f>
        <v>16.3</v>
      </c>
      <c r="D26" s="175">
        <f t="shared" si="4"/>
        <v>19</v>
      </c>
      <c r="E26" s="175">
        <f t="shared" si="4"/>
        <v>19.299999999999997</v>
      </c>
      <c r="F26" s="175">
        <f t="shared" si="4"/>
        <v>21.8</v>
      </c>
      <c r="G26" s="175">
        <f t="shared" si="4"/>
        <v>22.8</v>
      </c>
      <c r="H26" s="175">
        <f t="shared" si="4"/>
        <v>26.4</v>
      </c>
      <c r="I26" s="175">
        <f t="shared" si="4"/>
        <v>30.5</v>
      </c>
      <c r="J26" s="56">
        <v>34.799999999999997</v>
      </c>
      <c r="K26" s="56">
        <v>35.9</v>
      </c>
      <c r="L26" s="56">
        <v>35.5</v>
      </c>
    </row>
    <row r="27" spans="1:12" ht="15.75" thickBot="1" x14ac:dyDescent="0.3">
      <c r="A27" s="3"/>
      <c r="B27" s="3"/>
      <c r="C27" s="3"/>
      <c r="D27" s="3"/>
      <c r="E27" s="3"/>
      <c r="F27" s="3"/>
      <c r="G27" s="3"/>
      <c r="H27" s="3"/>
      <c r="I27" s="3"/>
      <c r="J27" s="13"/>
      <c r="K27" s="13"/>
      <c r="L27" s="13"/>
    </row>
    <row r="28" spans="1:12" ht="3.75" customHeight="1" x14ac:dyDescent="0.25">
      <c r="A28" s="228"/>
      <c r="B28" s="228"/>
      <c r="C28" s="228"/>
      <c r="D28" s="228"/>
      <c r="E28" s="228"/>
      <c r="F28" s="228"/>
      <c r="G28" s="228"/>
      <c r="H28" s="228"/>
      <c r="I28" s="228"/>
      <c r="J28" s="53"/>
      <c r="K28" s="53"/>
      <c r="L28" s="53"/>
    </row>
    <row r="29" spans="1:12" s="9" customFormat="1" ht="12.75" x14ac:dyDescent="0.2">
      <c r="A29" s="9" t="s">
        <v>234</v>
      </c>
    </row>
    <row r="30" spans="1:12" ht="3.75" customHeight="1" thickBot="1" x14ac:dyDescent="0.3">
      <c r="A30" s="54"/>
      <c r="B30" s="54"/>
      <c r="C30" s="54"/>
      <c r="D30" s="54"/>
      <c r="E30" s="54"/>
      <c r="F30" s="54"/>
      <c r="G30" s="54"/>
      <c r="H30" s="54"/>
      <c r="I30" s="54"/>
      <c r="J30" s="212"/>
      <c r="K30" s="212"/>
      <c r="L30" s="212"/>
    </row>
    <row r="31" spans="1:12" ht="3.75" customHeight="1" x14ac:dyDescent="0.25">
      <c r="A31" s="1"/>
      <c r="B31" s="1"/>
      <c r="C31" s="1"/>
      <c r="D31" s="1"/>
      <c r="E31" s="1"/>
      <c r="F31" s="1"/>
      <c r="G31" s="1"/>
      <c r="H31" s="1"/>
      <c r="I31" s="1"/>
      <c r="J31" s="127"/>
      <c r="K31" s="127"/>
      <c r="L31" s="127"/>
    </row>
    <row r="32" spans="1:12" x14ac:dyDescent="0.25">
      <c r="A32" s="127" t="s">
        <v>235</v>
      </c>
      <c r="B32" s="181">
        <v>5.1971267809999997</v>
      </c>
      <c r="C32" s="127">
        <v>5.4</v>
      </c>
      <c r="D32" s="127">
        <v>5.4</v>
      </c>
      <c r="E32" s="127">
        <v>5.2</v>
      </c>
      <c r="F32" s="155">
        <v>5.3</v>
      </c>
      <c r="G32" s="155">
        <v>5</v>
      </c>
      <c r="H32" s="159" t="s">
        <v>103</v>
      </c>
      <c r="I32" s="159" t="s">
        <v>103</v>
      </c>
      <c r="J32" s="159" t="s">
        <v>103</v>
      </c>
      <c r="K32" s="159" t="s">
        <v>103</v>
      </c>
      <c r="L32" s="159" t="s">
        <v>103</v>
      </c>
    </row>
    <row r="33" spans="1:14" x14ac:dyDescent="0.25">
      <c r="A33" s="127" t="s">
        <v>236</v>
      </c>
      <c r="B33" s="181">
        <v>4.4829999999999997</v>
      </c>
      <c r="C33" s="127">
        <v>6.7</v>
      </c>
      <c r="D33" s="127">
        <v>7.6</v>
      </c>
      <c r="E33" s="127">
        <v>8.1</v>
      </c>
      <c r="F33" s="155">
        <v>9.6</v>
      </c>
      <c r="G33" s="155">
        <v>10.5</v>
      </c>
      <c r="H33" s="159" t="s">
        <v>103</v>
      </c>
      <c r="I33" s="159" t="s">
        <v>103</v>
      </c>
      <c r="J33" s="159" t="s">
        <v>103</v>
      </c>
      <c r="K33" s="159" t="s">
        <v>103</v>
      </c>
      <c r="L33" s="159" t="s">
        <v>103</v>
      </c>
    </row>
    <row r="34" spans="1:14" x14ac:dyDescent="0.25">
      <c r="A34" s="127" t="s">
        <v>237</v>
      </c>
      <c r="B34" s="181">
        <v>2.0085336589999998</v>
      </c>
      <c r="C34" s="127">
        <v>2.7</v>
      </c>
      <c r="D34" s="127">
        <v>3.7</v>
      </c>
      <c r="E34" s="127">
        <v>3.4</v>
      </c>
      <c r="F34" s="155">
        <v>4.0999999999999996</v>
      </c>
      <c r="G34" s="155">
        <v>4</v>
      </c>
      <c r="H34" s="159" t="s">
        <v>103</v>
      </c>
      <c r="I34" s="159" t="s">
        <v>103</v>
      </c>
      <c r="J34" s="159" t="s">
        <v>103</v>
      </c>
      <c r="K34" s="159" t="s">
        <v>103</v>
      </c>
      <c r="L34" s="159" t="s">
        <v>103</v>
      </c>
    </row>
    <row r="35" spans="1:14" x14ac:dyDescent="0.25">
      <c r="A35" s="127" t="s">
        <v>238</v>
      </c>
      <c r="B35" s="181">
        <v>0.68445502400000002</v>
      </c>
      <c r="C35" s="127">
        <v>1.2</v>
      </c>
      <c r="D35" s="127">
        <v>1.7</v>
      </c>
      <c r="E35" s="127">
        <v>1.8</v>
      </c>
      <c r="F35" s="155">
        <v>2</v>
      </c>
      <c r="G35" s="155">
        <v>2.4</v>
      </c>
      <c r="H35" s="159" t="s">
        <v>103</v>
      </c>
      <c r="I35" s="159" t="s">
        <v>103</v>
      </c>
      <c r="J35" s="159" t="s">
        <v>103</v>
      </c>
      <c r="K35" s="159" t="s">
        <v>103</v>
      </c>
      <c r="L35" s="159" t="s">
        <v>103</v>
      </c>
    </row>
    <row r="36" spans="1:14" x14ac:dyDescent="0.25">
      <c r="A36" s="9" t="s">
        <v>127</v>
      </c>
      <c r="B36" s="62">
        <v>0.32688453600000145</v>
      </c>
      <c r="C36" s="9">
        <v>0.3</v>
      </c>
      <c r="D36" s="9">
        <v>0.6</v>
      </c>
      <c r="E36" s="9">
        <v>0.8</v>
      </c>
      <c r="F36" s="230">
        <v>0.9</v>
      </c>
      <c r="G36" s="230">
        <v>1.3</v>
      </c>
      <c r="H36" s="159" t="s">
        <v>103</v>
      </c>
      <c r="I36" s="159" t="s">
        <v>103</v>
      </c>
      <c r="J36" s="159" t="s">
        <v>103</v>
      </c>
      <c r="K36" s="159" t="s">
        <v>103</v>
      </c>
      <c r="L36" s="159" t="s">
        <v>103</v>
      </c>
    </row>
    <row r="37" spans="1:14" x14ac:dyDescent="0.25">
      <c r="A37" s="55" t="s">
        <v>229</v>
      </c>
      <c r="B37" s="55">
        <v>12.7</v>
      </c>
      <c r="C37" s="55">
        <v>16.3</v>
      </c>
      <c r="D37" s="175">
        <v>19</v>
      </c>
      <c r="E37" s="55">
        <v>19.3</v>
      </c>
      <c r="F37" s="56">
        <v>21.9</v>
      </c>
      <c r="G37" s="56">
        <v>23.2</v>
      </c>
      <c r="H37" s="55"/>
      <c r="I37" s="56"/>
      <c r="J37" s="56"/>
      <c r="K37" s="56"/>
      <c r="L37" s="56"/>
    </row>
    <row r="38" spans="1:14" ht="15.75" thickBot="1" x14ac:dyDescent="0.3">
      <c r="A38" s="3"/>
      <c r="B38" s="3"/>
      <c r="C38" s="3"/>
      <c r="D38" s="3"/>
      <c r="E38" s="3"/>
      <c r="F38" s="3"/>
      <c r="G38" s="3"/>
      <c r="H38" s="3"/>
      <c r="I38" s="3"/>
      <c r="J38" s="13"/>
      <c r="K38" s="13"/>
      <c r="L38" s="13"/>
    </row>
    <row r="39" spans="1:14" ht="3.75" customHeight="1" x14ac:dyDescent="0.25">
      <c r="A39" s="228"/>
      <c r="B39" s="228"/>
      <c r="C39" s="228"/>
      <c r="D39" s="228"/>
      <c r="E39" s="228"/>
      <c r="F39" s="228"/>
      <c r="G39" s="228"/>
      <c r="H39" s="228"/>
      <c r="I39" s="228"/>
      <c r="J39" s="53"/>
      <c r="K39" s="53"/>
      <c r="L39" s="53"/>
    </row>
    <row r="40" spans="1:14" s="9" customFormat="1" ht="12.75" x14ac:dyDescent="0.2">
      <c r="A40" s="9" t="s">
        <v>239</v>
      </c>
    </row>
    <row r="41" spans="1:14" ht="3.75" customHeight="1" thickBot="1" x14ac:dyDescent="0.3">
      <c r="A41" s="54"/>
      <c r="B41" s="54"/>
      <c r="C41" s="54"/>
      <c r="D41" s="54"/>
      <c r="E41" s="54"/>
      <c r="F41" s="54"/>
      <c r="G41" s="54"/>
      <c r="H41" s="54"/>
      <c r="I41" s="54"/>
      <c r="J41" s="212"/>
      <c r="K41" s="212"/>
      <c r="L41" s="212"/>
    </row>
    <row r="42" spans="1:14" ht="3.75" customHeight="1" x14ac:dyDescent="0.25">
      <c r="A42" s="1"/>
      <c r="B42" s="1"/>
      <c r="C42" s="1"/>
      <c r="D42" s="1"/>
      <c r="E42" s="1"/>
      <c r="F42" s="1"/>
      <c r="G42" s="1"/>
      <c r="H42" s="1"/>
      <c r="I42" s="1"/>
      <c r="J42" s="127"/>
      <c r="K42" s="127"/>
      <c r="L42" s="127"/>
    </row>
    <row r="43" spans="1:14" x14ac:dyDescent="0.25">
      <c r="A43" s="9" t="s">
        <v>240</v>
      </c>
      <c r="B43" s="9">
        <v>1.2</v>
      </c>
      <c r="C43" s="9">
        <v>1.4</v>
      </c>
      <c r="D43" s="155">
        <v>1.7</v>
      </c>
      <c r="E43" s="155">
        <v>2</v>
      </c>
      <c r="F43" s="155">
        <v>3.1</v>
      </c>
      <c r="G43" s="155">
        <v>3.1</v>
      </c>
      <c r="H43" s="159" t="s">
        <v>103</v>
      </c>
      <c r="I43" s="159" t="s">
        <v>103</v>
      </c>
      <c r="J43" s="159" t="s">
        <v>103</v>
      </c>
      <c r="K43" s="159" t="s">
        <v>103</v>
      </c>
      <c r="L43" s="159" t="s">
        <v>103</v>
      </c>
    </row>
    <row r="44" spans="1:14" x14ac:dyDescent="0.25">
      <c r="A44" s="127" t="s">
        <v>241</v>
      </c>
      <c r="B44" s="127">
        <v>2.5</v>
      </c>
      <c r="C44" s="127">
        <v>2.8</v>
      </c>
      <c r="D44" s="155">
        <v>3.5</v>
      </c>
      <c r="E44" s="155">
        <v>3.6</v>
      </c>
      <c r="F44" s="155">
        <v>4</v>
      </c>
      <c r="G44" s="155">
        <v>4.9000000000000004</v>
      </c>
      <c r="H44" s="159" t="s">
        <v>103</v>
      </c>
      <c r="I44" s="159" t="s">
        <v>103</v>
      </c>
      <c r="J44" s="159" t="s">
        <v>103</v>
      </c>
      <c r="K44" s="159" t="s">
        <v>103</v>
      </c>
      <c r="L44" s="159" t="s">
        <v>103</v>
      </c>
      <c r="N44" s="89"/>
    </row>
    <row r="45" spans="1:14" x14ac:dyDescent="0.25">
      <c r="A45" s="9" t="s">
        <v>242</v>
      </c>
      <c r="B45" s="9">
        <v>4.0999999999999996</v>
      </c>
      <c r="C45" s="9">
        <v>5.9</v>
      </c>
      <c r="D45" s="155">
        <v>6.6</v>
      </c>
      <c r="E45" s="155">
        <v>6.5</v>
      </c>
      <c r="F45" s="155">
        <v>7.6</v>
      </c>
      <c r="G45" s="155">
        <v>7.9</v>
      </c>
      <c r="H45" s="159" t="s">
        <v>103</v>
      </c>
      <c r="I45" s="159" t="s">
        <v>103</v>
      </c>
      <c r="J45" s="159" t="s">
        <v>103</v>
      </c>
      <c r="K45" s="159" t="s">
        <v>103</v>
      </c>
      <c r="L45" s="159" t="s">
        <v>103</v>
      </c>
      <c r="M45" s="88"/>
      <c r="N45" s="89"/>
    </row>
    <row r="46" spans="1:14" x14ac:dyDescent="0.25">
      <c r="A46" s="127" t="s">
        <v>243</v>
      </c>
      <c r="B46" s="127">
        <v>0.1</v>
      </c>
      <c r="C46" s="127">
        <v>1.3</v>
      </c>
      <c r="D46" s="155">
        <v>1.9</v>
      </c>
      <c r="E46" s="155">
        <v>2.2000000000000002</v>
      </c>
      <c r="F46" s="155">
        <v>2.2000000000000002</v>
      </c>
      <c r="G46" s="155">
        <v>2.4</v>
      </c>
      <c r="H46" s="159" t="s">
        <v>103</v>
      </c>
      <c r="I46" s="159" t="s">
        <v>103</v>
      </c>
      <c r="J46" s="159" t="s">
        <v>103</v>
      </c>
      <c r="K46" s="159" t="s">
        <v>103</v>
      </c>
      <c r="L46" s="159" t="s">
        <v>103</v>
      </c>
      <c r="M46" s="88"/>
      <c r="N46" s="89"/>
    </row>
    <row r="47" spans="1:14" x14ac:dyDescent="0.25">
      <c r="A47" s="127" t="s">
        <v>244</v>
      </c>
      <c r="B47" s="127">
        <v>4.5999999999999996</v>
      </c>
      <c r="C47" s="127">
        <v>4.5</v>
      </c>
      <c r="D47" s="155">
        <v>4.4000000000000004</v>
      </c>
      <c r="E47" s="155">
        <v>4.2</v>
      </c>
      <c r="F47" s="155">
        <v>4.2</v>
      </c>
      <c r="G47" s="155">
        <v>4</v>
      </c>
      <c r="H47" s="159" t="s">
        <v>103</v>
      </c>
      <c r="I47" s="159" t="s">
        <v>103</v>
      </c>
      <c r="J47" s="159" t="s">
        <v>103</v>
      </c>
      <c r="K47" s="159" t="s">
        <v>103</v>
      </c>
      <c r="L47" s="159" t="s">
        <v>103</v>
      </c>
      <c r="M47" s="88"/>
      <c r="N47" s="89"/>
    </row>
    <row r="48" spans="1:14" x14ac:dyDescent="0.25">
      <c r="A48" s="127" t="s">
        <v>245</v>
      </c>
      <c r="B48" s="127">
        <v>0.1</v>
      </c>
      <c r="C48" s="127">
        <v>0.1</v>
      </c>
      <c r="D48" s="155">
        <v>0.6</v>
      </c>
      <c r="E48" s="155">
        <v>0.6</v>
      </c>
      <c r="F48" s="155">
        <v>0.6</v>
      </c>
      <c r="G48" s="155">
        <v>0.6</v>
      </c>
      <c r="H48" s="159" t="s">
        <v>103</v>
      </c>
      <c r="I48" s="159" t="s">
        <v>103</v>
      </c>
      <c r="J48" s="159" t="s">
        <v>103</v>
      </c>
      <c r="K48" s="159" t="s">
        <v>103</v>
      </c>
      <c r="L48" s="159" t="s">
        <v>103</v>
      </c>
      <c r="M48" s="88"/>
      <c r="N48" s="89"/>
    </row>
    <row r="49" spans="1:14" x14ac:dyDescent="0.25">
      <c r="A49" s="9" t="s">
        <v>246</v>
      </c>
      <c r="B49" s="186">
        <v>0</v>
      </c>
      <c r="C49" s="186">
        <v>0</v>
      </c>
      <c r="D49" s="186">
        <v>0</v>
      </c>
      <c r="E49" s="186">
        <v>0</v>
      </c>
      <c r="F49" s="186">
        <v>0</v>
      </c>
      <c r="G49" s="186">
        <v>0.1</v>
      </c>
      <c r="H49" s="159" t="s">
        <v>103</v>
      </c>
      <c r="I49" s="159" t="s">
        <v>103</v>
      </c>
      <c r="J49" s="159" t="s">
        <v>103</v>
      </c>
      <c r="K49" s="159" t="s">
        <v>103</v>
      </c>
      <c r="L49" s="159" t="s">
        <v>103</v>
      </c>
      <c r="M49" s="88"/>
      <c r="N49" s="89"/>
    </row>
    <row r="50" spans="1:14" x14ac:dyDescent="0.25">
      <c r="A50" s="9" t="s">
        <v>247</v>
      </c>
      <c r="B50" s="186">
        <v>0</v>
      </c>
      <c r="C50" s="186">
        <v>0</v>
      </c>
      <c r="D50" s="186">
        <v>0</v>
      </c>
      <c r="E50" s="186">
        <v>0</v>
      </c>
      <c r="F50" s="186">
        <v>0</v>
      </c>
      <c r="G50" s="186">
        <v>0</v>
      </c>
      <c r="H50" s="159" t="s">
        <v>103</v>
      </c>
      <c r="I50" s="159" t="s">
        <v>103</v>
      </c>
      <c r="J50" s="159" t="s">
        <v>103</v>
      </c>
      <c r="K50" s="159" t="s">
        <v>103</v>
      </c>
      <c r="L50" s="159" t="s">
        <v>103</v>
      </c>
      <c r="M50" s="88"/>
      <c r="N50" s="89"/>
    </row>
    <row r="51" spans="1:14" x14ac:dyDescent="0.25">
      <c r="A51" s="9" t="s">
        <v>248</v>
      </c>
      <c r="B51" s="9">
        <v>0.1</v>
      </c>
      <c r="C51" s="9">
        <v>0.3</v>
      </c>
      <c r="D51" s="186">
        <v>0.3</v>
      </c>
      <c r="E51" s="186">
        <v>0.2</v>
      </c>
      <c r="F51" s="186">
        <v>0.2</v>
      </c>
      <c r="G51" s="186">
        <v>0.2</v>
      </c>
      <c r="H51" s="159" t="s">
        <v>103</v>
      </c>
      <c r="I51" s="159" t="s">
        <v>103</v>
      </c>
      <c r="J51" s="159" t="s">
        <v>103</v>
      </c>
      <c r="K51" s="159" t="s">
        <v>103</v>
      </c>
      <c r="L51" s="159" t="s">
        <v>103</v>
      </c>
      <c r="M51" s="88"/>
      <c r="N51" s="89"/>
    </row>
    <row r="52" spans="1:14" x14ac:dyDescent="0.25">
      <c r="A52" s="55" t="s">
        <v>229</v>
      </c>
      <c r="B52" s="55">
        <v>12.7</v>
      </c>
      <c r="C52" s="55">
        <v>16.3</v>
      </c>
      <c r="D52" s="68">
        <v>19</v>
      </c>
      <c r="E52" s="68">
        <v>19.3</v>
      </c>
      <c r="F52" s="68">
        <v>21.9</v>
      </c>
      <c r="G52" s="68">
        <v>23.2</v>
      </c>
      <c r="H52" s="55"/>
      <c r="I52" s="68"/>
      <c r="J52" s="68"/>
      <c r="K52" s="68"/>
      <c r="L52" s="68"/>
      <c r="M52" s="88"/>
      <c r="N52" s="89"/>
    </row>
    <row r="53" spans="1:14" x14ac:dyDescent="0.25">
      <c r="A53" s="127"/>
      <c r="B53" s="127"/>
      <c r="C53" s="127"/>
      <c r="D53" s="127"/>
      <c r="E53" s="127"/>
      <c r="F53" s="127"/>
      <c r="G53" s="127"/>
      <c r="H53" s="127"/>
      <c r="I53" s="127"/>
      <c r="J53" s="217"/>
      <c r="K53" s="217"/>
      <c r="L53" s="217"/>
      <c r="M53" s="88"/>
      <c r="N53" s="89"/>
    </row>
    <row r="54" spans="1:14" x14ac:dyDescent="0.25">
      <c r="A54" s="291" t="s">
        <v>252</v>
      </c>
      <c r="B54" s="127"/>
      <c r="C54" s="127"/>
      <c r="D54" s="127"/>
      <c r="E54" s="127"/>
      <c r="F54" s="127"/>
      <c r="G54" s="127"/>
      <c r="H54" s="127"/>
      <c r="I54" s="127"/>
    </row>
    <row r="55" spans="1:14" ht="4.5" customHeight="1" x14ac:dyDescent="0.25">
      <c r="A55" s="127"/>
      <c r="B55" s="127"/>
      <c r="C55" s="127"/>
      <c r="D55" s="127"/>
      <c r="E55" s="127"/>
      <c r="F55" s="127"/>
      <c r="G55" s="127"/>
      <c r="H55" s="127"/>
      <c r="I55" s="127"/>
    </row>
    <row r="56" spans="1:14" ht="17.25" x14ac:dyDescent="0.25">
      <c r="A56" s="254" t="s">
        <v>253</v>
      </c>
      <c r="B56" s="190"/>
      <c r="C56" s="190"/>
      <c r="D56" s="190"/>
      <c r="E56" s="190"/>
      <c r="F56" s="190"/>
      <c r="G56" s="190"/>
      <c r="H56" s="190"/>
      <c r="I56" s="190"/>
      <c r="J56" s="190"/>
      <c r="K56" s="190"/>
      <c r="L56" s="190"/>
    </row>
    <row r="57" spans="1:14" x14ac:dyDescent="0.25">
      <c r="A57" s="127"/>
      <c r="B57" s="127"/>
      <c r="C57" s="127"/>
      <c r="D57" s="127"/>
      <c r="E57" s="127"/>
      <c r="F57" s="127"/>
      <c r="G57" s="227"/>
      <c r="H57" s="227"/>
      <c r="I57" s="127"/>
    </row>
    <row r="58" spans="1:14" x14ac:dyDescent="0.25">
      <c r="A58" s="127"/>
      <c r="B58" s="127"/>
      <c r="C58" s="127"/>
      <c r="D58" s="127"/>
      <c r="E58" s="127"/>
      <c r="F58" s="127"/>
      <c r="G58" s="227"/>
      <c r="H58" s="227"/>
      <c r="I58" s="127"/>
    </row>
    <row r="59" spans="1:14" x14ac:dyDescent="0.25">
      <c r="A59" s="127"/>
      <c r="B59" s="127"/>
      <c r="C59" s="127"/>
      <c r="D59" s="127"/>
      <c r="E59" s="127"/>
      <c r="F59" s="127"/>
      <c r="G59" s="227"/>
      <c r="H59" s="127"/>
      <c r="I59" s="127"/>
    </row>
    <row r="60" spans="1:14" x14ac:dyDescent="0.25">
      <c r="A60" s="127"/>
      <c r="B60" s="127"/>
      <c r="C60" s="127"/>
      <c r="D60" s="127"/>
      <c r="E60" s="127"/>
      <c r="F60" s="127"/>
      <c r="G60" s="227"/>
      <c r="H60" s="127"/>
      <c r="I60" s="127"/>
    </row>
    <row r="61" spans="1:14" x14ac:dyDescent="0.25">
      <c r="A61" s="127"/>
      <c r="B61" s="127"/>
      <c r="C61" s="127"/>
      <c r="D61" s="127"/>
      <c r="E61" s="127"/>
      <c r="F61" s="127"/>
      <c r="G61" s="227"/>
      <c r="H61" s="127"/>
      <c r="I61" s="127"/>
    </row>
    <row r="62" spans="1:14" x14ac:dyDescent="0.25">
      <c r="A62" s="127"/>
      <c r="B62" s="127"/>
      <c r="C62" s="127"/>
      <c r="D62" s="127"/>
      <c r="E62" s="127"/>
      <c r="F62" s="127"/>
      <c r="G62" s="227"/>
      <c r="H62" s="127"/>
      <c r="I62" s="127"/>
    </row>
    <row r="63" spans="1:14" x14ac:dyDescent="0.25">
      <c r="A63" s="127"/>
      <c r="B63" s="127"/>
      <c r="C63" s="127"/>
      <c r="D63" s="127"/>
      <c r="E63" s="127"/>
      <c r="F63" s="127"/>
      <c r="G63" s="127"/>
      <c r="H63" s="127"/>
      <c r="I63" s="127"/>
    </row>
    <row r="64" spans="1:14" x14ac:dyDescent="0.25">
      <c r="A64" s="127"/>
      <c r="B64" s="127"/>
      <c r="C64" s="127"/>
      <c r="D64" s="127"/>
      <c r="E64" s="127"/>
      <c r="F64" s="127"/>
      <c r="G64" s="127"/>
      <c r="H64" s="127"/>
      <c r="I64" s="127"/>
    </row>
    <row r="65" spans="1:9" x14ac:dyDescent="0.25">
      <c r="A65" s="127"/>
      <c r="B65" s="127"/>
      <c r="C65" s="127"/>
      <c r="D65" s="127"/>
      <c r="E65" s="127"/>
      <c r="F65" s="127"/>
      <c r="G65" s="127"/>
      <c r="H65" s="127"/>
      <c r="I65" s="127"/>
    </row>
    <row r="66" spans="1:9" x14ac:dyDescent="0.25">
      <c r="A66" s="127"/>
      <c r="B66" s="127"/>
      <c r="C66" s="127"/>
      <c r="D66" s="127"/>
      <c r="E66" s="127"/>
      <c r="F66" s="127"/>
      <c r="G66" s="127"/>
      <c r="H66" s="127"/>
      <c r="I66" s="127"/>
    </row>
    <row r="67" spans="1:9" x14ac:dyDescent="0.25">
      <c r="A67" s="127"/>
      <c r="B67" s="127"/>
      <c r="C67" s="127"/>
      <c r="D67" s="127"/>
      <c r="E67" s="127"/>
      <c r="F67" s="127"/>
      <c r="G67" s="127"/>
      <c r="H67" s="127"/>
      <c r="I67" s="127"/>
    </row>
  </sheetData>
  <phoneticPr fontId="8" type="noConversion"/>
  <hyperlinks>
    <hyperlink ref="A1" location="'Table of contents'!A1" display="AUM BY CLIENT" xr:uid="{00000000-0004-0000-0800-000000000000}"/>
  </hyperlinks>
  <pageMargins left="0.55118110236220474" right="0.55118110236220474" top="0.78740157480314965" bottom="0.78740157480314965" header="0.51181102362204722" footer="0.51181102362204722"/>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Table of contents</vt:lpstr>
      <vt:lpstr>1) Income statement</vt:lpstr>
      <vt:lpstr>2) IM and FMS key figures</vt:lpstr>
      <vt:lpstr>3) Performance fees</vt:lpstr>
      <vt:lpstr>4) Balance sheet</vt:lpstr>
      <vt:lpstr>5) Statement of cash flows</vt:lpstr>
      <vt:lpstr>6a) AuM development</vt:lpstr>
      <vt:lpstr>6b) Investment Mangement AuM</vt:lpstr>
      <vt:lpstr>6c) Investment Management flows</vt:lpstr>
      <vt:lpstr>6d) Fund Management Service AuM</vt:lpstr>
      <vt:lpstr>7) Share information</vt:lpstr>
      <vt:lpstr>8) FX rates</vt:lpstr>
      <vt:lpstr>'3) Performance fees'!Print_Area</vt:lpstr>
      <vt:lpstr>'5) Statement of cash flows'!Print_Area</vt:lpstr>
      <vt:lpstr>'6a) AuM development'!Print_Area</vt:lpstr>
      <vt:lpstr>'7) Share information'!Print_Area</vt:lpstr>
      <vt:lpstr>'8) FX rates'!Print_Area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2025-08-06T15:02:39Z</dcterms:created>
  <dcterms:modified xsi:type="dcterms:W3CDTF">2025-08-06T15:05:14Z</dcterms:modified>
  <cp:category/>
  <cp:contentStatus/>
</cp:coreProperties>
</file>